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Marketing\MIS Framework Event\Tender\"/>
    </mc:Choice>
  </mc:AlternateContent>
  <bookViews>
    <workbookView xWindow="0" yWindow="0" windowWidth="21090" windowHeight="9285" tabRatio="658" firstSheet="2" activeTab="12"/>
  </bookViews>
  <sheets>
    <sheet name="Input" sheetId="7" r:id="rId1"/>
    <sheet name="Scoring" sheetId="14" r:id="rId2"/>
    <sheet name="Thresholds - ALL" sheetId="30" r:id="rId3"/>
    <sheet name="Lots 1 &amp; 2" sheetId="12" r:id="rId4"/>
    <sheet name="Lots 3 &amp; 4" sheetId="18" r:id="rId5"/>
    <sheet name="Lots 5 &amp; 6" sheetId="19" r:id="rId6"/>
    <sheet name="Lot 1 Pricing" sheetId="20" r:id="rId7"/>
    <sheet name="Lot 2 Pricing" sheetId="21" r:id="rId8"/>
    <sheet name="Lot 3 Pricing" sheetId="22" r:id="rId9"/>
    <sheet name="Lot 4 Pricing" sheetId="23" r:id="rId10"/>
    <sheet name="Lot 5 Pricing" sheetId="24" r:id="rId11"/>
    <sheet name="Lot 6 Pricing" sheetId="25" r:id="rId12"/>
    <sheet name="ITT Summary" sheetId="13" r:id="rId13"/>
  </sheets>
  <definedNames>
    <definedName name="____wt1" localSheetId="2">#REF!</definedName>
    <definedName name="____wt1">#REF!</definedName>
    <definedName name="____wt2" localSheetId="2">#REF!</definedName>
    <definedName name="____wt2">#REF!</definedName>
    <definedName name="____wt3" localSheetId="2">#REF!</definedName>
    <definedName name="____wt3">#REF!</definedName>
    <definedName name="____wt4" localSheetId="2">#REF!</definedName>
    <definedName name="____wt4">#REF!</definedName>
    <definedName name="____wt5" localSheetId="2">#REF!</definedName>
    <definedName name="____wt5">#REF!</definedName>
    <definedName name="____wtg10" localSheetId="2">#REF!</definedName>
    <definedName name="____wtg10">#REF!</definedName>
    <definedName name="____wtg11" localSheetId="2">#REF!</definedName>
    <definedName name="____wtg11">#REF!</definedName>
    <definedName name="____wtg12" localSheetId="2">#REF!</definedName>
    <definedName name="____wtg12">#REF!</definedName>
    <definedName name="____wtg13" localSheetId="2">#REF!</definedName>
    <definedName name="____wtg13">#REF!</definedName>
    <definedName name="____wtg14" localSheetId="2">#REF!</definedName>
    <definedName name="____wtg14">#REF!</definedName>
    <definedName name="____wtg15" localSheetId="2">#REF!</definedName>
    <definedName name="____wtg15">#REF!</definedName>
    <definedName name="____wtg16" localSheetId="2">#REF!</definedName>
    <definedName name="____wtg16">#REF!</definedName>
    <definedName name="____wtg17" localSheetId="2">#REF!</definedName>
    <definedName name="____wtg17">#REF!</definedName>
    <definedName name="____wtg18" localSheetId="2">#REF!</definedName>
    <definedName name="____wtg18">#REF!</definedName>
    <definedName name="____wtg20" localSheetId="2">#REF!</definedName>
    <definedName name="____wtg20">#REF!</definedName>
    <definedName name="____wtg21" localSheetId="2">#REF!</definedName>
    <definedName name="____wtg21">#REF!</definedName>
    <definedName name="____wtg22" localSheetId="2">#REF!</definedName>
    <definedName name="____wtg22">#REF!</definedName>
    <definedName name="____wtg23" localSheetId="2">#REF!</definedName>
    <definedName name="____wtg23">#REF!</definedName>
    <definedName name="____wtg24" localSheetId="2">#REF!</definedName>
    <definedName name="____wtg24">#REF!</definedName>
    <definedName name="____wtg25" localSheetId="2">#REF!</definedName>
    <definedName name="____wtg25">#REF!</definedName>
    <definedName name="____wtg26" localSheetId="2">#REF!</definedName>
    <definedName name="____wtg26">#REF!</definedName>
    <definedName name="____wtg27" localSheetId="2">#REF!</definedName>
    <definedName name="____wtg27">#REF!</definedName>
    <definedName name="____wtg28" localSheetId="2">#REF!</definedName>
    <definedName name="____wtg28">#REF!</definedName>
    <definedName name="____wtg29" localSheetId="2">#REF!</definedName>
    <definedName name="____wtg29">#REF!</definedName>
    <definedName name="____wtg30" localSheetId="2">#REF!</definedName>
    <definedName name="____wtg30">#REF!</definedName>
    <definedName name="____wtg31" localSheetId="2">#REF!</definedName>
    <definedName name="____wtg31">#REF!</definedName>
    <definedName name="____wtg32" localSheetId="2">#REF!</definedName>
    <definedName name="____wtg32">#REF!</definedName>
    <definedName name="____wtg33" localSheetId="2">#REF!</definedName>
    <definedName name="____wtg33">#REF!</definedName>
    <definedName name="____wtg34" localSheetId="2">#REF!</definedName>
    <definedName name="____wtg34">#REF!</definedName>
    <definedName name="____wtg35" localSheetId="2">#REF!</definedName>
    <definedName name="____wtg35">#REF!</definedName>
    <definedName name="____wtg36" localSheetId="2">#REF!</definedName>
    <definedName name="____wtg36">#REF!</definedName>
    <definedName name="____wtg37" localSheetId="2">#REF!</definedName>
    <definedName name="____wtg37">#REF!</definedName>
    <definedName name="____wtg38" localSheetId="2">#REF!</definedName>
    <definedName name="____wtg38">#REF!</definedName>
    <definedName name="____wtg39" localSheetId="2">#REF!</definedName>
    <definedName name="____wtg39">#REF!</definedName>
    <definedName name="____wtg40" localSheetId="2">#REF!</definedName>
    <definedName name="____wtg40">#REF!</definedName>
    <definedName name="____wtg41" localSheetId="2">#REF!</definedName>
    <definedName name="____wtg41">#REF!</definedName>
    <definedName name="____wtg6" localSheetId="2">#REF!</definedName>
    <definedName name="____wtg6">#REF!</definedName>
    <definedName name="____wtg7" localSheetId="2">#REF!</definedName>
    <definedName name="____wtg7">#REF!</definedName>
    <definedName name="____wtg8" localSheetId="2">#REF!</definedName>
    <definedName name="____wtg8">#REF!</definedName>
    <definedName name="____wtg9" localSheetId="2">#REF!</definedName>
    <definedName name="____wtg9">#REF!</definedName>
    <definedName name="___wt1" localSheetId="2">#REF!</definedName>
    <definedName name="___wt1">#REF!</definedName>
    <definedName name="___wt2" localSheetId="2">#REF!</definedName>
    <definedName name="___wt2">#REF!</definedName>
    <definedName name="___wt3" localSheetId="2">#REF!</definedName>
    <definedName name="___wt3">#REF!</definedName>
    <definedName name="___wt4" localSheetId="2">#REF!</definedName>
    <definedName name="___wt4">#REF!</definedName>
    <definedName name="___wt5" localSheetId="2">#REF!</definedName>
    <definedName name="___wt5">#REF!</definedName>
    <definedName name="___wtg10" localSheetId="2">#REF!</definedName>
    <definedName name="___wtg10">#REF!</definedName>
    <definedName name="___wtg11" localSheetId="2">#REF!</definedName>
    <definedName name="___wtg11">#REF!</definedName>
    <definedName name="___wtg12" localSheetId="2">#REF!</definedName>
    <definedName name="___wtg12">#REF!</definedName>
    <definedName name="___wtg13" localSheetId="2">#REF!</definedName>
    <definedName name="___wtg13">#REF!</definedName>
    <definedName name="___wtg14" localSheetId="2">#REF!</definedName>
    <definedName name="___wtg14">#REF!</definedName>
    <definedName name="___wtg15" localSheetId="2">#REF!</definedName>
    <definedName name="___wtg15">#REF!</definedName>
    <definedName name="___wtg16" localSheetId="2">#REF!</definedName>
    <definedName name="___wtg16">#REF!</definedName>
    <definedName name="___wtg17" localSheetId="2">#REF!</definedName>
    <definedName name="___wtg17">#REF!</definedName>
    <definedName name="___wtg18" localSheetId="2">#REF!</definedName>
    <definedName name="___wtg18">#REF!</definedName>
    <definedName name="___wtg20" localSheetId="2">#REF!</definedName>
    <definedName name="___wtg20">#REF!</definedName>
    <definedName name="___wtg21" localSheetId="2">#REF!</definedName>
    <definedName name="___wtg21">#REF!</definedName>
    <definedName name="___wtg22" localSheetId="2">#REF!</definedName>
    <definedName name="___wtg22">#REF!</definedName>
    <definedName name="___wtg23" localSheetId="2">#REF!</definedName>
    <definedName name="___wtg23">#REF!</definedName>
    <definedName name="___wtg24" localSheetId="2">#REF!</definedName>
    <definedName name="___wtg24">#REF!</definedName>
    <definedName name="___wtg25" localSheetId="2">#REF!</definedName>
    <definedName name="___wtg25">#REF!</definedName>
    <definedName name="___wtg26" localSheetId="2">#REF!</definedName>
    <definedName name="___wtg26">#REF!</definedName>
    <definedName name="___wtg27" localSheetId="2">#REF!</definedName>
    <definedName name="___wtg27">#REF!</definedName>
    <definedName name="___wtg28" localSheetId="2">#REF!</definedName>
    <definedName name="___wtg28">#REF!</definedName>
    <definedName name="___wtg29" localSheetId="2">#REF!</definedName>
    <definedName name="___wtg29">#REF!</definedName>
    <definedName name="___wtg30" localSheetId="2">#REF!</definedName>
    <definedName name="___wtg30">#REF!</definedName>
    <definedName name="___wtg31" localSheetId="2">#REF!</definedName>
    <definedName name="___wtg31">#REF!</definedName>
    <definedName name="___wtg32" localSheetId="2">#REF!</definedName>
    <definedName name="___wtg32">#REF!</definedName>
    <definedName name="___wtg33" localSheetId="2">#REF!</definedName>
    <definedName name="___wtg33">#REF!</definedName>
    <definedName name="___wtg34" localSheetId="2">#REF!</definedName>
    <definedName name="___wtg34">#REF!</definedName>
    <definedName name="___wtg35" localSheetId="2">#REF!</definedName>
    <definedName name="___wtg35">#REF!</definedName>
    <definedName name="___wtg36" localSheetId="2">#REF!</definedName>
    <definedName name="___wtg36">#REF!</definedName>
    <definedName name="___wtg37" localSheetId="2">#REF!</definedName>
    <definedName name="___wtg37">#REF!</definedName>
    <definedName name="___wtg38" localSheetId="2">#REF!</definedName>
    <definedName name="___wtg38">#REF!</definedName>
    <definedName name="___wtg39" localSheetId="2">#REF!</definedName>
    <definedName name="___wtg39">#REF!</definedName>
    <definedName name="___wtg40" localSheetId="2">#REF!</definedName>
    <definedName name="___wtg40">#REF!</definedName>
    <definedName name="___wtg41" localSheetId="2">#REF!</definedName>
    <definedName name="___wtg41">#REF!</definedName>
    <definedName name="___wtg6" localSheetId="2">#REF!</definedName>
    <definedName name="___wtg6">#REF!</definedName>
    <definedName name="___wtg7" localSheetId="2">#REF!</definedName>
    <definedName name="___wtg7">#REF!</definedName>
    <definedName name="___wtg8" localSheetId="2">#REF!</definedName>
    <definedName name="___wtg8">#REF!</definedName>
    <definedName name="___wtg9" localSheetId="2">#REF!</definedName>
    <definedName name="___wtg9">#REF!</definedName>
    <definedName name="__wt1" localSheetId="2">#REF!</definedName>
    <definedName name="__wt1">#REF!</definedName>
    <definedName name="__wt2" localSheetId="2">#REF!</definedName>
    <definedName name="__wt2">#REF!</definedName>
    <definedName name="__wt3" localSheetId="2">#REF!</definedName>
    <definedName name="__wt3">#REF!</definedName>
    <definedName name="__wt4" localSheetId="2">#REF!</definedName>
    <definedName name="__wt4">#REF!</definedName>
    <definedName name="__wt5" localSheetId="2">#REF!</definedName>
    <definedName name="__wt5">#REF!</definedName>
    <definedName name="__wtg10" localSheetId="2">#REF!</definedName>
    <definedName name="__wtg10">#REF!</definedName>
    <definedName name="__wtg11" localSheetId="2">#REF!</definedName>
    <definedName name="__wtg11">#REF!</definedName>
    <definedName name="__wtg12" localSheetId="2">#REF!</definedName>
    <definedName name="__wtg12">#REF!</definedName>
    <definedName name="__wtg13" localSheetId="2">#REF!</definedName>
    <definedName name="__wtg13">#REF!</definedName>
    <definedName name="__wtg14" localSheetId="2">#REF!</definedName>
    <definedName name="__wtg14">#REF!</definedName>
    <definedName name="__wtg15" localSheetId="2">#REF!</definedName>
    <definedName name="__wtg15">#REF!</definedName>
    <definedName name="__wtg16" localSheetId="2">#REF!</definedName>
    <definedName name="__wtg16">#REF!</definedName>
    <definedName name="__wtg17" localSheetId="2">#REF!</definedName>
    <definedName name="__wtg17">#REF!</definedName>
    <definedName name="__wtg18" localSheetId="2">#REF!</definedName>
    <definedName name="__wtg18">#REF!</definedName>
    <definedName name="__wtg20" localSheetId="2">#REF!</definedName>
    <definedName name="__wtg20">#REF!</definedName>
    <definedName name="__wtg21" localSheetId="2">#REF!</definedName>
    <definedName name="__wtg21">#REF!</definedName>
    <definedName name="__wtg22" localSheetId="2">#REF!</definedName>
    <definedName name="__wtg22">#REF!</definedName>
    <definedName name="__wtg23" localSheetId="2">#REF!</definedName>
    <definedName name="__wtg23">#REF!</definedName>
    <definedName name="__wtg24" localSheetId="2">#REF!</definedName>
    <definedName name="__wtg24">#REF!</definedName>
    <definedName name="__wtg25" localSheetId="2">#REF!</definedName>
    <definedName name="__wtg25">#REF!</definedName>
    <definedName name="__wtg26" localSheetId="2">#REF!</definedName>
    <definedName name="__wtg26">#REF!</definedName>
    <definedName name="__wtg27" localSheetId="2">#REF!</definedName>
    <definedName name="__wtg27">#REF!</definedName>
    <definedName name="__wtg28" localSheetId="2">#REF!</definedName>
    <definedName name="__wtg28">#REF!</definedName>
    <definedName name="__wtg29" localSheetId="2">#REF!</definedName>
    <definedName name="__wtg29">#REF!</definedName>
    <definedName name="__wtg30" localSheetId="2">#REF!</definedName>
    <definedName name="__wtg30">#REF!</definedName>
    <definedName name="__wtg31" localSheetId="2">#REF!</definedName>
    <definedName name="__wtg31">#REF!</definedName>
    <definedName name="__wtg32" localSheetId="2">#REF!</definedName>
    <definedName name="__wtg32">#REF!</definedName>
    <definedName name="__wtg33" localSheetId="2">#REF!</definedName>
    <definedName name="__wtg33">#REF!</definedName>
    <definedName name="__wtg34" localSheetId="2">#REF!</definedName>
    <definedName name="__wtg34">#REF!</definedName>
    <definedName name="__wtg35" localSheetId="2">#REF!</definedName>
    <definedName name="__wtg35">#REF!</definedName>
    <definedName name="__wtg36" localSheetId="2">#REF!</definedName>
    <definedName name="__wtg36">#REF!</definedName>
    <definedName name="__wtg37" localSheetId="2">#REF!</definedName>
    <definedName name="__wtg37">#REF!</definedName>
    <definedName name="__wtg38" localSheetId="2">#REF!</definedName>
    <definedName name="__wtg38">#REF!</definedName>
    <definedName name="__wtg39" localSheetId="2">#REF!</definedName>
    <definedName name="__wtg39">#REF!</definedName>
    <definedName name="__wtg40" localSheetId="2">#REF!</definedName>
    <definedName name="__wtg40">#REF!</definedName>
    <definedName name="__wtg41" localSheetId="2">#REF!</definedName>
    <definedName name="__wtg41">#REF!</definedName>
    <definedName name="__wtg6" localSheetId="2">#REF!</definedName>
    <definedName name="__wtg6">#REF!</definedName>
    <definedName name="__wtg7" localSheetId="2">#REF!</definedName>
    <definedName name="__wtg7">#REF!</definedName>
    <definedName name="__wtg8" localSheetId="2">#REF!</definedName>
    <definedName name="__wtg8">#REF!</definedName>
    <definedName name="__wtg9" localSheetId="2">#REF!</definedName>
    <definedName name="__wtg9">#REF!</definedName>
    <definedName name="_xlnm._FilterDatabase" localSheetId="12" hidden="1">'ITT Summary'!$B$3:$C$10</definedName>
    <definedName name="_MM" localSheetId="2">#REF!</definedName>
    <definedName name="_MM">#REF!</definedName>
    <definedName name="_PP" localSheetId="2">#REF!</definedName>
    <definedName name="_PP">#REF!</definedName>
    <definedName name="_wt1" localSheetId="1">#REF!</definedName>
    <definedName name="_wt1" localSheetId="2">#REF!</definedName>
    <definedName name="_wt1">#REF!</definedName>
    <definedName name="_wt2" localSheetId="2">#REF!</definedName>
    <definedName name="_wt2">#REF!</definedName>
    <definedName name="_wt3" localSheetId="2">#REF!</definedName>
    <definedName name="_wt3">#REF!</definedName>
    <definedName name="_wt4" localSheetId="2">#REF!</definedName>
    <definedName name="_wt4">#REF!</definedName>
    <definedName name="_wt5" localSheetId="2">#REF!</definedName>
    <definedName name="_wt5">#REF!</definedName>
    <definedName name="_wtg10" localSheetId="2">#REF!</definedName>
    <definedName name="_wtg10">#REF!</definedName>
    <definedName name="_wtg11" localSheetId="2">#REF!</definedName>
    <definedName name="_wtg11">#REF!</definedName>
    <definedName name="_wtg12" localSheetId="2">#REF!</definedName>
    <definedName name="_wtg12">#REF!</definedName>
    <definedName name="_wtg13" localSheetId="2">#REF!</definedName>
    <definedName name="_wtg13">#REF!</definedName>
    <definedName name="_wtg14" localSheetId="2">#REF!</definedName>
    <definedName name="_wtg14">#REF!</definedName>
    <definedName name="_wtg15" localSheetId="2">#REF!</definedName>
    <definedName name="_wtg15">#REF!</definedName>
    <definedName name="_wtg16" localSheetId="2">#REF!</definedName>
    <definedName name="_wtg16">#REF!</definedName>
    <definedName name="_wtg17" localSheetId="2">#REF!</definedName>
    <definedName name="_wtg17">#REF!</definedName>
    <definedName name="_wtg18" localSheetId="2">#REF!</definedName>
    <definedName name="_wtg18">#REF!</definedName>
    <definedName name="_wtg20" localSheetId="2">#REF!</definedName>
    <definedName name="_wtg20">#REF!</definedName>
    <definedName name="_wtg21" localSheetId="2">#REF!</definedName>
    <definedName name="_wtg21">#REF!</definedName>
    <definedName name="_wtg22" localSheetId="2">#REF!</definedName>
    <definedName name="_wtg22">#REF!</definedName>
    <definedName name="_wtg23" localSheetId="2">#REF!</definedName>
    <definedName name="_wtg23">#REF!</definedName>
    <definedName name="_wtg24" localSheetId="2">#REF!</definedName>
    <definedName name="_wtg24">#REF!</definedName>
    <definedName name="_wtg25" localSheetId="2">#REF!</definedName>
    <definedName name="_wtg25">#REF!</definedName>
    <definedName name="_wtg26" localSheetId="2">#REF!</definedName>
    <definedName name="_wtg26">#REF!</definedName>
    <definedName name="_wtg27" localSheetId="2">#REF!</definedName>
    <definedName name="_wtg27">#REF!</definedName>
    <definedName name="_wtg28" localSheetId="2">#REF!</definedName>
    <definedName name="_wtg28">#REF!</definedName>
    <definedName name="_wtg29" localSheetId="2">#REF!</definedName>
    <definedName name="_wtg29">#REF!</definedName>
    <definedName name="_wtg30" localSheetId="2">#REF!</definedName>
    <definedName name="_wtg30">#REF!</definedName>
    <definedName name="_wtg31" localSheetId="2">#REF!</definedName>
    <definedName name="_wtg31">#REF!</definedName>
    <definedName name="_wtg32" localSheetId="2">#REF!</definedName>
    <definedName name="_wtg32">#REF!</definedName>
    <definedName name="_wtg33" localSheetId="2">#REF!</definedName>
    <definedName name="_wtg33">#REF!</definedName>
    <definedName name="_wtg34" localSheetId="2">#REF!</definedName>
    <definedName name="_wtg34">#REF!</definedName>
    <definedName name="_wtg35" localSheetId="2">#REF!</definedName>
    <definedName name="_wtg35">#REF!</definedName>
    <definedName name="_wtg36" localSheetId="2">#REF!</definedName>
    <definedName name="_wtg36">#REF!</definedName>
    <definedName name="_wtg37" localSheetId="2">#REF!</definedName>
    <definedName name="_wtg37">#REF!</definedName>
    <definedName name="_wtg38" localSheetId="2">#REF!</definedName>
    <definedName name="_wtg38">#REF!</definedName>
    <definedName name="_wtg39" localSheetId="2">#REF!</definedName>
    <definedName name="_wtg39">#REF!</definedName>
    <definedName name="_wtg40" localSheetId="2">#REF!</definedName>
    <definedName name="_wtg40">#REF!</definedName>
    <definedName name="_wtg41" localSheetId="2">#REF!</definedName>
    <definedName name="_wtg41">#REF!</definedName>
    <definedName name="_wtg6" localSheetId="2">#REF!</definedName>
    <definedName name="_wtg6">#REF!</definedName>
    <definedName name="_wtg7" localSheetId="2">#REF!</definedName>
    <definedName name="_wtg7">#REF!</definedName>
    <definedName name="_wtg8" localSheetId="2">#REF!</definedName>
    <definedName name="_wtg8">#REF!</definedName>
    <definedName name="_wtg9" localSheetId="2">#REF!</definedName>
    <definedName name="_wtg9">#REF!</definedName>
  </definedNames>
  <calcPr calcId="162913"/>
</workbook>
</file>

<file path=xl/calcChain.xml><?xml version="1.0" encoding="utf-8"?>
<calcChain xmlns="http://schemas.openxmlformats.org/spreadsheetml/2006/main">
  <c r="F18" i="18" l="1"/>
  <c r="I21" i="18" l="1"/>
  <c r="X14" i="30" l="1"/>
  <c r="U14" i="30"/>
  <c r="R14" i="30"/>
  <c r="O14" i="30"/>
  <c r="L14" i="30"/>
  <c r="I14" i="30"/>
  <c r="F14" i="30"/>
  <c r="AC2" i="13"/>
  <c r="X2" i="13"/>
  <c r="S2" i="13"/>
  <c r="N2" i="13"/>
  <c r="I2" i="13"/>
  <c r="D2" i="13"/>
  <c r="AC4" i="13"/>
  <c r="AC5" i="13"/>
  <c r="AC6" i="13"/>
  <c r="AC7" i="13"/>
  <c r="AC8" i="13"/>
  <c r="AC9" i="13"/>
  <c r="AC10" i="13"/>
  <c r="X4" i="13"/>
  <c r="X5" i="13"/>
  <c r="X6" i="13"/>
  <c r="X7" i="13"/>
  <c r="X8" i="13"/>
  <c r="X9" i="13"/>
  <c r="X10" i="13"/>
  <c r="S4" i="13"/>
  <c r="S5" i="13"/>
  <c r="S6" i="13"/>
  <c r="S7" i="13"/>
  <c r="S8" i="13"/>
  <c r="S9" i="13"/>
  <c r="S10" i="13"/>
  <c r="N4" i="13"/>
  <c r="N5" i="13"/>
  <c r="N6" i="13"/>
  <c r="N7" i="13"/>
  <c r="N8" i="13"/>
  <c r="N9" i="13"/>
  <c r="N10" i="13"/>
  <c r="I4" i="13"/>
  <c r="I5" i="13"/>
  <c r="I6" i="13"/>
  <c r="I7" i="13"/>
  <c r="I8" i="13"/>
  <c r="I9" i="13"/>
  <c r="I10" i="13"/>
  <c r="D4" i="13"/>
  <c r="D5" i="13"/>
  <c r="D6" i="13"/>
  <c r="D7" i="13"/>
  <c r="D8" i="13"/>
  <c r="D9" i="13"/>
  <c r="D10" i="13"/>
  <c r="F16" i="7"/>
  <c r="G16" i="7"/>
  <c r="H16" i="7"/>
  <c r="W40" i="30" l="1"/>
  <c r="T40" i="30"/>
  <c r="Q40" i="30"/>
  <c r="N40" i="30"/>
  <c r="K40" i="30"/>
  <c r="H40" i="30"/>
  <c r="E40" i="30"/>
  <c r="C40" i="30"/>
  <c r="X39" i="30"/>
  <c r="U39" i="30"/>
  <c r="R39" i="30"/>
  <c r="O39" i="30"/>
  <c r="L39" i="30"/>
  <c r="I39" i="30"/>
  <c r="F39" i="30"/>
  <c r="X38" i="30"/>
  <c r="U38" i="30"/>
  <c r="R38" i="30"/>
  <c r="O38" i="30"/>
  <c r="L38" i="30"/>
  <c r="I38" i="30"/>
  <c r="F38" i="30"/>
  <c r="X37" i="30"/>
  <c r="U37" i="30"/>
  <c r="R37" i="30"/>
  <c r="O37" i="30"/>
  <c r="L37" i="30"/>
  <c r="I37" i="30"/>
  <c r="F37" i="30"/>
  <c r="X35" i="30"/>
  <c r="U35" i="30"/>
  <c r="R35" i="30"/>
  <c r="O35" i="30"/>
  <c r="L35" i="30"/>
  <c r="I35" i="30"/>
  <c r="F35" i="30"/>
  <c r="X34" i="30"/>
  <c r="U34" i="30"/>
  <c r="R34" i="30"/>
  <c r="O34" i="30"/>
  <c r="L34" i="30"/>
  <c r="I34" i="30"/>
  <c r="F34" i="30"/>
  <c r="X33" i="30"/>
  <c r="U33" i="30"/>
  <c r="R33" i="30"/>
  <c r="O33" i="30"/>
  <c r="L33" i="30"/>
  <c r="I33" i="30"/>
  <c r="F33" i="30"/>
  <c r="X32" i="30"/>
  <c r="U32" i="30"/>
  <c r="R32" i="30"/>
  <c r="O32" i="30"/>
  <c r="L32" i="30"/>
  <c r="I32" i="30"/>
  <c r="F32" i="30"/>
  <c r="X30" i="30"/>
  <c r="U30" i="30"/>
  <c r="R30" i="30"/>
  <c r="O30" i="30"/>
  <c r="L30" i="30"/>
  <c r="I30" i="30"/>
  <c r="F30" i="30"/>
  <c r="X29" i="30"/>
  <c r="U29" i="30"/>
  <c r="R29" i="30"/>
  <c r="O29" i="30"/>
  <c r="L29" i="30"/>
  <c r="I29" i="30"/>
  <c r="F29" i="30"/>
  <c r="X27" i="30"/>
  <c r="U27" i="30"/>
  <c r="R27" i="30"/>
  <c r="O27" i="30"/>
  <c r="L27" i="30"/>
  <c r="I27" i="30"/>
  <c r="F27" i="30"/>
  <c r="X26" i="30"/>
  <c r="U26" i="30"/>
  <c r="R26" i="30"/>
  <c r="O26" i="30"/>
  <c r="L26" i="30"/>
  <c r="I26" i="30"/>
  <c r="F26" i="30"/>
  <c r="X25" i="30"/>
  <c r="U25" i="30"/>
  <c r="R25" i="30"/>
  <c r="O25" i="30"/>
  <c r="L25" i="30"/>
  <c r="I25" i="30"/>
  <c r="F25" i="30"/>
  <c r="X24" i="30"/>
  <c r="U24" i="30"/>
  <c r="R24" i="30"/>
  <c r="O24" i="30"/>
  <c r="L24" i="30"/>
  <c r="I24" i="30"/>
  <c r="F24" i="30"/>
  <c r="X22" i="30"/>
  <c r="U22" i="30"/>
  <c r="R22" i="30"/>
  <c r="O22" i="30"/>
  <c r="L22" i="30"/>
  <c r="I22" i="30"/>
  <c r="F22" i="30"/>
  <c r="X21" i="30"/>
  <c r="U21" i="30"/>
  <c r="R21" i="30"/>
  <c r="O21" i="30"/>
  <c r="L21" i="30"/>
  <c r="I21" i="30"/>
  <c r="F21" i="30"/>
  <c r="X20" i="30"/>
  <c r="U20" i="30"/>
  <c r="R20" i="30"/>
  <c r="O20" i="30"/>
  <c r="L20" i="30"/>
  <c r="I20" i="30"/>
  <c r="F20" i="30"/>
  <c r="X18" i="30"/>
  <c r="U18" i="30"/>
  <c r="R18" i="30"/>
  <c r="O18" i="30"/>
  <c r="L18" i="30"/>
  <c r="I18" i="30"/>
  <c r="F18" i="30"/>
  <c r="X12" i="30"/>
  <c r="U12" i="30"/>
  <c r="R12" i="30"/>
  <c r="O12" i="30"/>
  <c r="L12" i="30"/>
  <c r="I12" i="30"/>
  <c r="F12" i="30"/>
  <c r="X10" i="30"/>
  <c r="U10" i="30"/>
  <c r="R10" i="30"/>
  <c r="O10" i="30"/>
  <c r="L10" i="30"/>
  <c r="I10" i="30"/>
  <c r="F10" i="30"/>
  <c r="X8" i="30"/>
  <c r="U8" i="30"/>
  <c r="R8" i="30"/>
  <c r="O8" i="30"/>
  <c r="L8" i="30"/>
  <c r="I8" i="30"/>
  <c r="F8" i="30"/>
  <c r="D8" i="30"/>
  <c r="T41" i="30" l="1"/>
  <c r="U40" i="30" s="1"/>
  <c r="E41" i="30"/>
  <c r="F40" i="30" s="1"/>
  <c r="K41" i="30"/>
  <c r="L40" i="30" s="1"/>
  <c r="N41" i="30"/>
  <c r="O40" i="30" s="1"/>
  <c r="W41" i="30"/>
  <c r="X40" i="30" s="1"/>
  <c r="H41" i="30"/>
  <c r="I40" i="30" s="1"/>
  <c r="Q41" i="30"/>
  <c r="R40" i="30" s="1"/>
  <c r="D16" i="22"/>
  <c r="B16" i="25" l="1"/>
  <c r="C16" i="25"/>
  <c r="B10" i="25"/>
  <c r="C10" i="25"/>
  <c r="D10" i="25"/>
  <c r="E10" i="25"/>
  <c r="B16" i="24"/>
  <c r="C16" i="24"/>
  <c r="B10" i="24"/>
  <c r="C10" i="24"/>
  <c r="D10" i="24"/>
  <c r="E10" i="24"/>
  <c r="B16" i="23"/>
  <c r="C16" i="23"/>
  <c r="E16" i="23"/>
  <c r="B10" i="23"/>
  <c r="C10" i="23"/>
  <c r="D10" i="23"/>
  <c r="E10" i="23"/>
  <c r="F10" i="23"/>
  <c r="B30" i="25" l="1"/>
  <c r="B30" i="24"/>
  <c r="C30" i="25"/>
  <c r="C30" i="24"/>
  <c r="B29" i="23"/>
  <c r="E29" i="23"/>
  <c r="C29" i="23"/>
  <c r="B16" i="22"/>
  <c r="C16" i="22"/>
  <c r="E16" i="22"/>
  <c r="B10" i="22"/>
  <c r="C10" i="22"/>
  <c r="D10" i="22"/>
  <c r="D29" i="22" s="1"/>
  <c r="E10" i="22"/>
  <c r="F10" i="22"/>
  <c r="E29" i="22" l="1"/>
  <c r="C29" i="22"/>
  <c r="B29" i="22"/>
  <c r="B16" i="20"/>
  <c r="C16" i="20"/>
  <c r="D16" i="20"/>
  <c r="E16" i="20"/>
  <c r="F16" i="20"/>
  <c r="B10" i="20"/>
  <c r="C10" i="20"/>
  <c r="D10" i="20"/>
  <c r="E10" i="20"/>
  <c r="F10" i="20"/>
  <c r="B16" i="21"/>
  <c r="C16" i="21"/>
  <c r="D16" i="21"/>
  <c r="E16" i="21"/>
  <c r="B10" i="21"/>
  <c r="C10" i="21"/>
  <c r="D10" i="21"/>
  <c r="E10" i="21"/>
  <c r="E29" i="21" l="1"/>
  <c r="D29" i="21"/>
  <c r="C29" i="21"/>
  <c r="B29" i="21"/>
  <c r="D29" i="20"/>
  <c r="F29" i="20"/>
  <c r="E29" i="20"/>
  <c r="C29" i="20"/>
  <c r="B29" i="20"/>
  <c r="E16" i="25"/>
  <c r="E30" i="25" s="1"/>
  <c r="D16" i="25"/>
  <c r="D30" i="25" s="1"/>
  <c r="B33" i="25" s="1"/>
  <c r="E4" i="25"/>
  <c r="D4" i="25"/>
  <c r="C4" i="25"/>
  <c r="B4" i="25"/>
  <c r="E16" i="24"/>
  <c r="E30" i="24" s="1"/>
  <c r="D16" i="24"/>
  <c r="D30" i="24" s="1"/>
  <c r="E4" i="24"/>
  <c r="D4" i="24"/>
  <c r="C4" i="24"/>
  <c r="B4" i="24"/>
  <c r="F16" i="23"/>
  <c r="F29" i="23" s="1"/>
  <c r="D16" i="23"/>
  <c r="D29" i="23" s="1"/>
  <c r="B32" i="23" s="1"/>
  <c r="F4" i="23"/>
  <c r="E4" i="23"/>
  <c r="D4" i="23"/>
  <c r="C4" i="23"/>
  <c r="B4" i="23"/>
  <c r="F16" i="22"/>
  <c r="F29" i="22" s="1"/>
  <c r="B32" i="22" s="1"/>
  <c r="F4" i="22"/>
  <c r="E4" i="22"/>
  <c r="D4" i="22"/>
  <c r="C4" i="22"/>
  <c r="B4" i="22"/>
  <c r="C35" i="25" l="1"/>
  <c r="D35" i="25"/>
  <c r="E35" i="25"/>
  <c r="B35" i="25"/>
  <c r="B33" i="24"/>
  <c r="E34" i="23"/>
  <c r="F34" i="23"/>
  <c r="C34" i="23"/>
  <c r="B34" i="23"/>
  <c r="D34" i="23"/>
  <c r="F34" i="22"/>
  <c r="C34" i="22"/>
  <c r="B34" i="22"/>
  <c r="D34" i="22"/>
  <c r="E34" i="22"/>
  <c r="B32" i="21"/>
  <c r="B32" i="20"/>
  <c r="F34" i="20" s="1"/>
  <c r="E4" i="21"/>
  <c r="D4" i="21"/>
  <c r="C4" i="21"/>
  <c r="B4" i="21"/>
  <c r="B35" i="24" l="1"/>
  <c r="C35" i="24"/>
  <c r="D35" i="24"/>
  <c r="E35" i="24"/>
  <c r="B34" i="21"/>
  <c r="E34" i="21"/>
  <c r="C34" i="21"/>
  <c r="D34" i="21"/>
  <c r="E34" i="20"/>
  <c r="B34" i="20"/>
  <c r="D34" i="20"/>
  <c r="C34" i="20"/>
  <c r="F4" i="20"/>
  <c r="E4" i="20"/>
  <c r="D4" i="20"/>
  <c r="C4" i="20"/>
  <c r="B4" i="20"/>
  <c r="W3" i="30" l="1"/>
  <c r="T3" i="30"/>
  <c r="Q3" i="30"/>
  <c r="N3" i="30"/>
  <c r="K3" i="30"/>
  <c r="H3" i="30"/>
  <c r="E3" i="30"/>
  <c r="X5" i="30" l="1"/>
  <c r="C10" i="13" s="1"/>
  <c r="F5" i="30"/>
  <c r="C4" i="13" s="1"/>
  <c r="AE4" i="13" l="1"/>
  <c r="K4" i="13"/>
  <c r="P4" i="13"/>
  <c r="AE10" i="13"/>
  <c r="J10" i="13"/>
  <c r="P10" i="13"/>
  <c r="K10" i="13"/>
  <c r="O5" i="30"/>
  <c r="C7" i="13" s="1"/>
  <c r="R5" i="30"/>
  <c r="C8" i="13" s="1"/>
  <c r="L5" i="30"/>
  <c r="C6" i="13" s="1"/>
  <c r="I5" i="30"/>
  <c r="C5" i="13" s="1"/>
  <c r="U5" i="30"/>
  <c r="C9" i="13" s="1"/>
  <c r="AE9" i="13" l="1"/>
  <c r="AD9" i="13"/>
  <c r="P9" i="13"/>
  <c r="K9" i="13"/>
  <c r="AD8" i="13"/>
  <c r="T8" i="13"/>
  <c r="O8" i="13"/>
  <c r="AE8" i="13"/>
  <c r="P8" i="13"/>
  <c r="K8" i="13"/>
  <c r="K5" i="13"/>
  <c r="AE5" i="13"/>
  <c r="P5" i="13"/>
  <c r="AE7" i="13"/>
  <c r="P7" i="13"/>
  <c r="AD7" i="13"/>
  <c r="O7" i="13"/>
  <c r="T7" i="13"/>
  <c r="J7" i="13"/>
  <c r="K7" i="13"/>
  <c r="AE6" i="13"/>
  <c r="P6" i="13"/>
  <c r="J6" i="13"/>
  <c r="K6" i="13"/>
  <c r="F13" i="18" l="1"/>
  <c r="I13" i="18"/>
  <c r="L13" i="18"/>
  <c r="O13" i="18"/>
  <c r="R13" i="18"/>
  <c r="N22" i="19"/>
  <c r="N23" i="19" s="1"/>
  <c r="K22" i="19"/>
  <c r="K23" i="19" s="1"/>
  <c r="H22" i="19"/>
  <c r="H23" i="19" s="1"/>
  <c r="E22" i="19"/>
  <c r="E23" i="19" s="1"/>
  <c r="C22" i="19"/>
  <c r="C23" i="19" s="1"/>
  <c r="O21" i="19"/>
  <c r="L21" i="19"/>
  <c r="I21" i="19"/>
  <c r="F21" i="19"/>
  <c r="O20" i="19"/>
  <c r="L20" i="19"/>
  <c r="I20" i="19"/>
  <c r="F20" i="19"/>
  <c r="O19" i="19"/>
  <c r="L19" i="19"/>
  <c r="I19" i="19"/>
  <c r="F19" i="19"/>
  <c r="O18" i="19"/>
  <c r="L18" i="19"/>
  <c r="I18" i="19"/>
  <c r="F18" i="19"/>
  <c r="O17" i="19"/>
  <c r="L17" i="19"/>
  <c r="I17" i="19"/>
  <c r="F17" i="19"/>
  <c r="O16" i="19"/>
  <c r="L16" i="19"/>
  <c r="I16" i="19"/>
  <c r="F16" i="19"/>
  <c r="O15" i="19"/>
  <c r="L15" i="19"/>
  <c r="I15" i="19"/>
  <c r="F15" i="19"/>
  <c r="O14" i="19"/>
  <c r="L14" i="19"/>
  <c r="I14" i="19"/>
  <c r="F14" i="19"/>
  <c r="O13" i="19"/>
  <c r="L13" i="19"/>
  <c r="I13" i="19"/>
  <c r="F13" i="19"/>
  <c r="O12" i="19"/>
  <c r="L12" i="19"/>
  <c r="I12" i="19"/>
  <c r="F12" i="19"/>
  <c r="O11" i="19"/>
  <c r="L11" i="19"/>
  <c r="I11" i="19"/>
  <c r="F11" i="19"/>
  <c r="O10" i="19"/>
  <c r="L10" i="19"/>
  <c r="I10" i="19"/>
  <c r="F10" i="19"/>
  <c r="O9" i="19"/>
  <c r="L9" i="19"/>
  <c r="I9" i="19"/>
  <c r="F9" i="19"/>
  <c r="C5" i="19"/>
  <c r="N3" i="19"/>
  <c r="K3" i="19"/>
  <c r="H3" i="19"/>
  <c r="E3" i="19"/>
  <c r="Q22" i="18"/>
  <c r="Q23" i="18" s="1"/>
  <c r="N22" i="18"/>
  <c r="N23" i="18" s="1"/>
  <c r="K22" i="18"/>
  <c r="K23" i="18" s="1"/>
  <c r="H22" i="18"/>
  <c r="H23" i="18" s="1"/>
  <c r="E22" i="18"/>
  <c r="E23" i="18" s="1"/>
  <c r="C22" i="18"/>
  <c r="C23" i="18" s="1"/>
  <c r="R21" i="18"/>
  <c r="O21" i="18"/>
  <c r="L21" i="18"/>
  <c r="F21" i="18"/>
  <c r="R20" i="18"/>
  <c r="O20" i="18"/>
  <c r="L20" i="18"/>
  <c r="I20" i="18"/>
  <c r="F20" i="18"/>
  <c r="R19" i="18"/>
  <c r="O19" i="18"/>
  <c r="L19" i="18"/>
  <c r="I19" i="18"/>
  <c r="F19" i="18"/>
  <c r="R18" i="18"/>
  <c r="O18" i="18"/>
  <c r="L18" i="18"/>
  <c r="I18" i="18"/>
  <c r="R17" i="18"/>
  <c r="O17" i="18"/>
  <c r="L17" i="18"/>
  <c r="I17" i="18"/>
  <c r="F17" i="18"/>
  <c r="R16" i="18"/>
  <c r="O16" i="18"/>
  <c r="L16" i="18"/>
  <c r="I16" i="18"/>
  <c r="F16" i="18"/>
  <c r="R15" i="18"/>
  <c r="O15" i="18"/>
  <c r="L15" i="18"/>
  <c r="I15" i="18"/>
  <c r="F15" i="18"/>
  <c r="R14" i="18"/>
  <c r="O14" i="18"/>
  <c r="L14" i="18"/>
  <c r="I14" i="18"/>
  <c r="F14" i="18"/>
  <c r="R12" i="18"/>
  <c r="O12" i="18"/>
  <c r="L12" i="18"/>
  <c r="I12" i="18"/>
  <c r="F12" i="18"/>
  <c r="R11" i="18"/>
  <c r="O11" i="18"/>
  <c r="L11" i="18"/>
  <c r="I11" i="18"/>
  <c r="F11" i="18"/>
  <c r="R10" i="18"/>
  <c r="O10" i="18"/>
  <c r="L10" i="18"/>
  <c r="I10" i="18"/>
  <c r="F10" i="18"/>
  <c r="R9" i="18"/>
  <c r="O9" i="18"/>
  <c r="L9" i="18"/>
  <c r="I9" i="18"/>
  <c r="F9" i="18"/>
  <c r="C5" i="18"/>
  <c r="Q3" i="18"/>
  <c r="N3" i="18"/>
  <c r="K3" i="18"/>
  <c r="H3" i="18"/>
  <c r="E3" i="18"/>
  <c r="I22" i="19" l="1"/>
  <c r="F22" i="19"/>
  <c r="F8" i="13"/>
  <c r="F9" i="13"/>
  <c r="F10" i="13"/>
  <c r="F7" i="13"/>
  <c r="F5" i="13"/>
  <c r="F4" i="13"/>
  <c r="F6" i="13"/>
  <c r="F22" i="18"/>
  <c r="L22" i="19"/>
  <c r="O22" i="19"/>
  <c r="L22" i="18"/>
  <c r="O22" i="18"/>
  <c r="R22" i="18"/>
  <c r="I22" i="18"/>
  <c r="C6" i="19"/>
  <c r="H24" i="19"/>
  <c r="E24" i="19"/>
  <c r="N24" i="19"/>
  <c r="K24" i="19"/>
  <c r="Q24" i="18"/>
  <c r="N24" i="18"/>
  <c r="K24" i="18"/>
  <c r="H24" i="18"/>
  <c r="E24" i="18"/>
  <c r="C6" i="18"/>
  <c r="R21" i="12"/>
  <c r="R20" i="12"/>
  <c r="R19" i="12"/>
  <c r="R18" i="12"/>
  <c r="R17" i="12"/>
  <c r="R16" i="12"/>
  <c r="R15" i="12"/>
  <c r="R14" i="12"/>
  <c r="R13" i="12"/>
  <c r="R12" i="12"/>
  <c r="R11" i="12"/>
  <c r="R10" i="12"/>
  <c r="R9" i="12"/>
  <c r="O21" i="12"/>
  <c r="O20" i="12"/>
  <c r="O19" i="12"/>
  <c r="O18" i="12"/>
  <c r="O17" i="12"/>
  <c r="O16" i="12"/>
  <c r="O15" i="12"/>
  <c r="O14" i="12"/>
  <c r="O13" i="12"/>
  <c r="O12" i="12"/>
  <c r="O11" i="12"/>
  <c r="O10" i="12"/>
  <c r="O9" i="12"/>
  <c r="L21" i="12"/>
  <c r="L20" i="12"/>
  <c r="L19" i="12"/>
  <c r="L18" i="12"/>
  <c r="L17" i="12"/>
  <c r="L16" i="12"/>
  <c r="L15" i="12"/>
  <c r="L14" i="12"/>
  <c r="L13" i="12"/>
  <c r="L12" i="12"/>
  <c r="L11" i="12"/>
  <c r="L10" i="12"/>
  <c r="L9" i="12"/>
  <c r="I21" i="12"/>
  <c r="I20" i="12"/>
  <c r="I19" i="12"/>
  <c r="I18" i="12"/>
  <c r="I17" i="12"/>
  <c r="I16" i="12"/>
  <c r="I15" i="12"/>
  <c r="I14" i="12"/>
  <c r="I13" i="12"/>
  <c r="I12" i="12"/>
  <c r="I11" i="12"/>
  <c r="I10" i="12"/>
  <c r="I9" i="12"/>
  <c r="F21" i="12"/>
  <c r="F20" i="12"/>
  <c r="F19" i="12"/>
  <c r="F18" i="12"/>
  <c r="F17" i="12"/>
  <c r="F16" i="12"/>
  <c r="F15" i="12"/>
  <c r="F14" i="12"/>
  <c r="F13" i="12"/>
  <c r="F12" i="12"/>
  <c r="F11" i="12"/>
  <c r="F10" i="12"/>
  <c r="F9" i="12"/>
  <c r="L22" i="12" l="1"/>
  <c r="R22" i="12"/>
  <c r="I22" i="12"/>
  <c r="O22" i="12"/>
  <c r="F22" i="12"/>
  <c r="L23" i="19"/>
  <c r="L6" i="19" s="1"/>
  <c r="L5" i="19"/>
  <c r="Y9" i="13"/>
  <c r="Y7" i="13"/>
  <c r="F5" i="19"/>
  <c r="F23" i="19"/>
  <c r="F6" i="19" s="1"/>
  <c r="O23" i="19"/>
  <c r="O6" i="19" s="1"/>
  <c r="O5" i="19"/>
  <c r="I23" i="19"/>
  <c r="I6" i="19" s="1"/>
  <c r="I5" i="19"/>
  <c r="Y8" i="13"/>
  <c r="O23" i="18"/>
  <c r="O6" i="18" s="1"/>
  <c r="O5" i="18"/>
  <c r="F23" i="18"/>
  <c r="F6" i="18" s="1"/>
  <c r="F5" i="18"/>
  <c r="I5" i="18"/>
  <c r="I23" i="18"/>
  <c r="I6" i="18" s="1"/>
  <c r="L23" i="18"/>
  <c r="L6" i="18" s="1"/>
  <c r="L5" i="18"/>
  <c r="R5" i="18"/>
  <c r="R23" i="18"/>
  <c r="R6" i="18" s="1"/>
  <c r="Y10" i="13" l="1"/>
  <c r="AD10" i="13"/>
  <c r="Y6" i="13"/>
  <c r="AD6" i="13"/>
  <c r="Y5" i="13"/>
  <c r="AD5" i="13"/>
  <c r="Y4" i="13"/>
  <c r="AD4" i="13"/>
  <c r="T10" i="13"/>
  <c r="O10" i="13"/>
  <c r="O9" i="13"/>
  <c r="T9" i="13"/>
  <c r="O6" i="13"/>
  <c r="T6" i="13"/>
  <c r="T5" i="13"/>
  <c r="O5" i="13"/>
  <c r="T4" i="13"/>
  <c r="O4" i="13"/>
  <c r="E10" i="13"/>
  <c r="E6" i="13"/>
  <c r="D16" i="7"/>
  <c r="E16" i="7"/>
  <c r="C16" i="7"/>
  <c r="Q6" i="13" l="1"/>
  <c r="G6" i="13"/>
  <c r="Q7" i="13"/>
  <c r="Q8" i="13"/>
  <c r="Q5" i="13"/>
  <c r="Q9" i="13"/>
  <c r="Q10" i="13"/>
  <c r="G10" i="13"/>
  <c r="L7" i="13"/>
  <c r="Q4" i="13"/>
  <c r="L6" i="13"/>
  <c r="L10" i="13"/>
  <c r="Q22" i="12"/>
  <c r="N22" i="12"/>
  <c r="K22" i="12"/>
  <c r="H22" i="12"/>
  <c r="E22" i="12"/>
  <c r="C22" i="12"/>
  <c r="C6" i="12" s="1"/>
  <c r="C5" i="12"/>
  <c r="Q3" i="12" l="1"/>
  <c r="N3" i="12"/>
  <c r="K3" i="12"/>
  <c r="H3" i="12"/>
  <c r="E3" i="12"/>
  <c r="B4" i="13"/>
  <c r="B5" i="13"/>
  <c r="B6" i="13"/>
  <c r="B7" i="13"/>
  <c r="B8" i="13"/>
  <c r="B9" i="13"/>
  <c r="B10" i="13"/>
  <c r="C23" i="12" l="1"/>
  <c r="Q23" i="12" l="1"/>
  <c r="Q24" i="12" s="1"/>
  <c r="E23" i="12"/>
  <c r="E24" i="12" s="1"/>
  <c r="H23" i="12"/>
  <c r="H24" i="12" s="1"/>
  <c r="K23" i="12"/>
  <c r="K24" i="12" s="1"/>
  <c r="N23" i="12"/>
  <c r="N24" i="12" s="1"/>
  <c r="F23" i="12" l="1"/>
  <c r="F6" i="12" s="1"/>
  <c r="R23" i="12"/>
  <c r="R6" i="12" s="1"/>
  <c r="O23" i="12"/>
  <c r="O6" i="12" s="1"/>
  <c r="L23" i="12"/>
  <c r="L6" i="12" s="1"/>
  <c r="E7" i="13" s="1"/>
  <c r="G7" i="13" s="1"/>
  <c r="I23" i="12"/>
  <c r="I6" i="12" s="1"/>
  <c r="E4" i="13" l="1"/>
  <c r="G4" i="13" s="1"/>
  <c r="J4" i="13"/>
  <c r="L4" i="13" s="1"/>
  <c r="E5" i="13"/>
  <c r="G5" i="13" s="1"/>
  <c r="J5" i="13"/>
  <c r="L5" i="13" s="1"/>
  <c r="E8" i="13"/>
  <c r="G8" i="13" s="1"/>
  <c r="J8" i="13"/>
  <c r="L8" i="13" s="1"/>
  <c r="E9" i="13"/>
  <c r="G9" i="13" s="1"/>
  <c r="J9" i="13"/>
  <c r="L9" i="13" s="1"/>
  <c r="H5" i="13" l="1"/>
  <c r="H7" i="13"/>
  <c r="H6" i="13"/>
  <c r="H10" i="13"/>
  <c r="H9" i="13"/>
  <c r="H8" i="13"/>
  <c r="H4" i="13"/>
  <c r="F5" i="12" l="1"/>
  <c r="I5" i="12" l="1"/>
  <c r="L5" i="12" l="1"/>
  <c r="O5" i="12" l="1"/>
  <c r="R5" i="12" l="1"/>
  <c r="U10" i="13" l="1"/>
  <c r="V10" i="13" s="1"/>
  <c r="M9" i="13"/>
  <c r="M4" i="13"/>
  <c r="M5" i="13"/>
  <c r="M6" i="13"/>
  <c r="M8" i="13"/>
  <c r="M7" i="13"/>
  <c r="M10" i="13"/>
  <c r="R4" i="13"/>
  <c r="AF4" i="13" s="1"/>
  <c r="R6" i="13"/>
  <c r="AF6" i="13" s="1"/>
  <c r="R5" i="13"/>
  <c r="AF5" i="13" s="1"/>
  <c r="R8" i="13"/>
  <c r="AF8" i="13" s="1"/>
  <c r="R7" i="13"/>
  <c r="AF7" i="13" s="1"/>
  <c r="R10" i="13"/>
  <c r="AF10" i="13" s="1"/>
  <c r="R9" i="13"/>
  <c r="AF9" i="13" s="1"/>
  <c r="AG6" i="13" l="1"/>
  <c r="U9" i="13"/>
  <c r="V9" i="13" s="1"/>
  <c r="U5" i="13"/>
  <c r="V5" i="13" s="1"/>
  <c r="U7" i="13"/>
  <c r="V7" i="13" s="1"/>
  <c r="AG7" i="13"/>
  <c r="AG4" i="13"/>
  <c r="Z8" i="13"/>
  <c r="AA8" i="13" s="1"/>
  <c r="U6" i="13"/>
  <c r="V6" i="13" s="1"/>
  <c r="AG9" i="13"/>
  <c r="AG8" i="13"/>
  <c r="Z10" i="13"/>
  <c r="AA10" i="13" s="1"/>
  <c r="Z6" i="13"/>
  <c r="AA6" i="13" s="1"/>
  <c r="Z4" i="13"/>
  <c r="AA4" i="13" s="1"/>
  <c r="U8" i="13"/>
  <c r="V8" i="13" s="1"/>
  <c r="AG10" i="13"/>
  <c r="AG5" i="13"/>
  <c r="Z7" i="13"/>
  <c r="AA7" i="13" s="1"/>
  <c r="Z5" i="13"/>
  <c r="AA5" i="13" s="1"/>
  <c r="Z9" i="13"/>
  <c r="AA9" i="13" s="1"/>
  <c r="U4" i="13"/>
  <c r="V4" i="13" s="1"/>
  <c r="AB9" i="13" l="1"/>
  <c r="W4" i="13"/>
  <c r="W6" i="13"/>
  <c r="W10" i="13"/>
  <c r="W5" i="13"/>
  <c r="AB5" i="13"/>
  <c r="AB6" i="13"/>
  <c r="W9" i="13"/>
  <c r="AB7" i="13"/>
  <c r="W8" i="13"/>
  <c r="AB8" i="13"/>
  <c r="W7" i="13"/>
  <c r="AB4" i="13"/>
  <c r="AB10" i="13"/>
</calcChain>
</file>

<file path=xl/sharedStrings.xml><?xml version="1.0" encoding="utf-8"?>
<sst xmlns="http://schemas.openxmlformats.org/spreadsheetml/2006/main" count="698" uniqueCount="169">
  <si>
    <t>Contract Title</t>
  </si>
  <si>
    <t xml:space="preserve">Score </t>
  </si>
  <si>
    <t xml:space="preserve">Weighted </t>
  </si>
  <si>
    <t>Quality</t>
  </si>
  <si>
    <t>Whole life period including extensions (years)</t>
  </si>
  <si>
    <t>Quality Percentage</t>
  </si>
  <si>
    <t>Price Percentage</t>
  </si>
  <si>
    <t>Company</t>
  </si>
  <si>
    <t>Budgeted Value (to be agreed with budget holder)</t>
  </si>
  <si>
    <t>Contract Reference Number</t>
  </si>
  <si>
    <t>Question Ref.</t>
  </si>
  <si>
    <t>T</t>
  </si>
  <si>
    <t>I</t>
  </si>
  <si>
    <t>Comments</t>
  </si>
  <si>
    <t>Quality Percentage Allocated</t>
  </si>
  <si>
    <t>Applied Weighting Max Score</t>
  </si>
  <si>
    <t>Max Score</t>
  </si>
  <si>
    <t>No. of Thresholds</t>
  </si>
  <si>
    <t>Score</t>
  </si>
  <si>
    <t>ITT Summary Sheets - ALL LOTS</t>
  </si>
  <si>
    <t>T Met?</t>
  </si>
  <si>
    <t>Ref</t>
  </si>
  <si>
    <t>Quality %</t>
  </si>
  <si>
    <t>Answers to questions should be scored between 0 - 10 points using the following criteria:</t>
  </si>
  <si>
    <t>Score Standards</t>
  </si>
  <si>
    <t>Excellent Answer</t>
  </si>
  <si>
    <t>Shows a comprehensive understanding of the contract &amp; the ability to apply and deliver all the required standards to a high level. Excellent response with detailed examples/supporting evidence</t>
  </si>
  <si>
    <t>Good Answer</t>
  </si>
  <si>
    <t>Shows an above basic – reasonable understanding of the contract and the ability to apply and deliver all the required standards to an above basic level. Provides good level of detail/examples as supporting evidence</t>
  </si>
  <si>
    <t>Acceptable Answer</t>
  </si>
  <si>
    <t>Shows a basic - reasonable understanding of the contract and the ability to apply and deliver all the required standards to a basic level. Lacks sufficient detail/examples to award a higher mark</t>
  </si>
  <si>
    <t>Poor Answer</t>
  </si>
  <si>
    <t>Shows a less than basic understanding of the contract &amp; that only some of the required standards could be applied &amp; delivered.</t>
  </si>
  <si>
    <t>Very Poor Answer</t>
  </si>
  <si>
    <t>Shows little understanding of the contract and that none of the required standards could be applied and delivered.</t>
  </si>
  <si>
    <t>No answer or unacceptable answer given</t>
  </si>
  <si>
    <t>No response to the question or the response is not considered relevant.  The response is unconvincing, flawed or otherwise unacceptable.  Response fails to demonstrate an understanding of the Council's requirements.</t>
  </si>
  <si>
    <t>Input sheet</t>
  </si>
  <si>
    <t>Total</t>
  </si>
  <si>
    <t>a) A copy of the audited accounts for the most recent two years</t>
  </si>
  <si>
    <t>b) A statement of the turnover, profit and loss account, current liabilities and assets, and cash flow for the most recent year of trading for this organisation.</t>
  </si>
  <si>
    <t>c) A statement of the cash flow forecast for the current year and a bank letter outlining the current cash and credit position</t>
  </si>
  <si>
    <t>d) Alternative means of demonstrating financial status if any of the above are not available (e.g. Forecast of turnover for the current year and a statement of funding provided by the owners and/or the bank, charity accruals accounts or an alternative means of demonstrating financial status).</t>
  </si>
  <si>
    <t>Employer’s (Compulsory) Liability Insurance = £10,000,000</t>
  </si>
  <si>
    <t>Public Liability Insurance = £5,000,000</t>
  </si>
  <si>
    <t>If your current cover is less than the minimum indicated above, CONFIRM you would be prepared to increase your level of cover accordingly if awarded the contract.</t>
  </si>
  <si>
    <t>Award Questions</t>
  </si>
  <si>
    <t>Suppliers Per Lot</t>
  </si>
  <si>
    <t>Applied for Lot</t>
  </si>
  <si>
    <t>Rank</t>
  </si>
  <si>
    <t>Users must put Y or N in each cell - columns/rows can be deleted per project</t>
  </si>
  <si>
    <t xml:space="preserve">Please tell us in detail how you will support a school to transition from one system to adopt your system and the Council to deliver first line support. Your answer must include:
• A detailed implementation plan outlining the timescales, milestones and re-sources from all parties required to implement such transition for the follow-ing number of schools: 1 – 5, 6 – 20, 21 – 50, 51 – 100;
• The level of data transfer available;
• The training required at the school and timescales;
• Whether your training is an accredited qualification and to what level;
• The training materials, resources and documentation included in the training fee as well as what is excluded/optional and at what cost;
• Your proposals to deliver a training programme for both the Council and schools.
</t>
  </si>
  <si>
    <t>Please tell us about your employee’s CPD and how you acquire and maintain staff knowledge and skills to operate best industry practice and service provision?</t>
  </si>
  <si>
    <t xml:space="preserve">Please provide a detailed overview of your service ethos. Your answer will be expected to cover:
• A breakdown of your current users of your Financial Accounting System (FAS)? Please list by:
• Local Authority,
• School phase (please detail by primary, secondary, special and other)
• Local Authority Maintained Schools 
• Licences issued. 
• Your planning and maintenance  of continuity and quality of your ser-vice delivery;
• Your approach to continuous improvement and best value for your products.
</t>
  </si>
  <si>
    <t xml:space="preserve">Please detail exactly how you will communicate developments to the Council and schools. Your response will need to include at least:
• Your methodology for ensuring customers are kept informed of develop-ments;
• The levels of input into the development of systems i.e. future functions, re-porting;
• Your testing and development regime;
• Your methods for ensuring customers receive the most effective range of technologies and innovation.
</t>
  </si>
  <si>
    <t xml:space="preserve">Tell us how your system supports and influences management teams in schools to improve educational services to their students. Your response should reflect, as a minimum:
• Demonstrable support for school improvement;
• Available outputs that meet statutory returns;
• Other non-statutory reporting/dashboards that are available.
</t>
  </si>
  <si>
    <t xml:space="preserve">Please tell us in detail about the functionality of your system. Your answer must address as a minimum:
• Describe the core functionality of the FAS;
• The level of accounting knowledge required by system users to operate the system;
• The level of support available to users with varying skills sets;
• Confirmation that the FAS has been designed for use in educational establishments, if not, what customisation has taken place to make it operate in this environment;
• Whether your FAS may be customised to different user requirements e.g. size of establishment, operating across more than one site (e.g. Federations) or remote working; 
• The ability for a school to personalise a standard template to include for example individual budget codes, cost centres and explain how this would work in practice;
• The methodology for migrating data from an existing FAS to your product and how this would be achieved;
• How your FAS supports Multiple Users requiring differing levels of functionality and authorisation?
• Any charges in relation to the number of users with access to your FAS;
• Whether any limit exists to the number of users at a single site and, if so, what is the limit and what extra charges would be applied for addi-tional users;
• How your FAS supports  a school wishing to move towards the cul-ture of a ‘paperless office;
• The system’s ability to manage payments from external parties and, how your FAS facilitates these payments and how it interfaces with other payment solutions such as Parent Pay and Parent Mail;  
• How your Purchase Order Processing system works and how it could be deployed across more than one site where multiple users/ budget holders are involved;
• A description of the Reporting and Budget Monitoring functionality available within your core product and the level of customisation available to the end user without recourse to your Company. If a fur-ther reporting module is required state at what cost. Can all reports be exported to Excel in ‘raw’ (e.g. CSV) and ‘report formatted’ ways?  
• Describe the  data enquiry and search functionality (e.g. drill down/up) that is available within your FAS;
• How your FAS manages cash flow reporting and projections?
• How VAT reporting works for LA maintained schools; 
• How your FAS meets the requirement for the provision of statutory reports;
• The ability of your FAS to facilitate the importing of data from exter-nal sources e.g. external payroll provider, budgeting systems, Excel, bank statements;
• The ability of your FAS to facilitate the exporting of data to external sources e.g. external payroll provider, budgeting systems, Excel, BACS files;
• Dealing with the operation of multiple bank accounts in terms of gen-eral operation and also specifically in relation to monthly reconciliation and the process required at the end of the financial year;
• The month end processes that are required;
• The year end process on your FAS and how does it deal with the re-quirement to post transactions to the old and new financial years?
• Compliance with the requirements of external organisations such as the DFE 
• Compliance with the relevant accounting standards;
• The Help Functionality available for Users.
</t>
  </si>
  <si>
    <t xml:space="preserve">Please provide a detailed explanation of how your system operates, to include:
• The options for the hosting/installation of your FAS (please refer to local and central hosting options).
• The minimum and the recommended hardware, software and infra-structure requirements within a school for the system to run effective-ly
• Detail the modules which form the system and state if they are all ful-ly integrated. Is the FAS developed to work on standard platforms Please state which operating platforms are used.
• Your recommended minimum bandwidth
</t>
  </si>
  <si>
    <t xml:space="preserve">Please tell us in detail how you will support a school to transition from their current system to adopt your system. Please provide detail of how you will enable the Council to deliver first line support. Your answer must include:
• A detailed implementation plan outlining the timescales, milestones and re-sources from all parties required to implement such transition for the follow-ing number of schools: 1 – 5, 6 – 20, 21 – 50, 51 – 100;
• The level of data transfer available;
• The training required at the school and timescales;
• Whether your training is an accredited qualification and to what level;
• The training materials, resources and documentation included in the training fee as well as what is excluded/optional and at what cost;
• Your proposals to deliver a training programme for both the Council and schools.
</t>
  </si>
  <si>
    <t xml:space="preserve">Please provide full details of your security and disaster recovery systems? Your response must include reference to:
• data confidentiality, integrity and availability;
• auditing functionality;
• incorporating guidance from the DfE or ICO;
• contingency arrangements;
• locations of primary and secondary support systems;
• the checks you undertake on your staff who access children’s data and who visit schools.
</t>
  </si>
  <si>
    <t xml:space="preserve">Please provide a detailed explanation of how you implement upgrades. Your response will be expected to address:
• Release and planning programmes;
• Testing procedures;
• Any costs associated with upgrades.
</t>
  </si>
  <si>
    <t xml:space="preserve">Please detail how you propose to manage this Contract. Your response should include at least:
• How you ensure on-going customer satisfaction;
• How you achieve on-going value for money;
• Your arrangements for adopting a collaborative approach;
• How you ensure communications and relationships are maintained;
• How you communicate offers and opportunities to customers
</t>
  </si>
  <si>
    <t xml:space="preserve">Please provide a detailed answer as to how you deliver you support services. Your answer will address as a minimum:
• How calls are logged and tracked;
• The accessibility of specialist staff and their responsiveness;
• Service desk staffing levels and operating hours;
• Resolution rates;
• Analysis of customer feedback and how this is used to improve the service;
• An example of a Service Level Agreement;
• How long calls remain open and how you expedite resolution;
• The provision of on-site support or remote support to schools;
• How you will support both the Council and schools;
• Your escalation process once you identify an issue has implications for all users.
</t>
  </si>
  <si>
    <t xml:space="preserve">Please provide a detailed explanation of your maintenance and support agreements. Your answer should include reference to;
• What is included in your annual maintenance agreements;
• What is excluded from your annual maintenance agreements;
• Whether schools have to take a minimum number of modules, why and how this operates.
</t>
  </si>
  <si>
    <t xml:space="preserve">Please explain fully how your system shares data and integrates with other applications. Your response should, as a minimum, make reference to:
• What open API’s do you supply? 
• Does your solution have links to Anycomms?
• Which e-mail systems does your FAS integrate with?
• What third party financial planning software does your FAS integrate with?
• For each of the above describe how robust your solution is and the level of ease required to implement the ‘link’.
</t>
  </si>
  <si>
    <t xml:space="preserve">Please provide a detailed overview of your service ethos. Your answer will be expected to cover:
• A breakdown of your current users of your Management Information System (MIS)? Please list by:
• Local Authority,
•  School phase (please detail by primary, secondary, special and other)
• Local Authority Maintained Schools and Academies
• Licences issued. 
• Your planning and maintenance  of continuity and quality of your ser-vice delivery;
• Your approach to continuous improvement and best value for your products.
</t>
  </si>
  <si>
    <t xml:space="preserve">Tell us how your system supports and influences management teams in schools to improve educational services to their students. Tour response should reflect, as a minimum:
• Demonstrable support for school improvement;
• Available outputs that meet statutory returns;
• Other non-statutory reporting/dashboards that are available.
</t>
  </si>
  <si>
    <t xml:space="preserve">Please tell us in detail about the functionality of your system. Your answer must address as a minimum:
• Your system complies with the common dataset;
• Whether you have a core product set and if so, what this entails;
• The number and range of formats your system is capable of re-porting in;
• Addition functionality e.g. analysing attendance, assessment, re-porting to parents, behaviour SEN management etc. for all school types;
• Dealing with exams, timetabling and staff cover;
• Keeping abreast of statutory requirements for data.
</t>
  </si>
  <si>
    <t xml:space="preserve">Please provide a detailed explanation of how your system operates, to include:
• The recommended hardware, software and infrastructure to optimise opera-tional effectiveness;
• Details of any installation and configuration work required either by the Council or schools;
• Confirmation that all modules will operate fully on standard platforms such as Windows, IOS, Android. If not, what platforms do they operate on?
• Whether the service can be hosted locally or centrally, given the Council will not host any systems;
• The minimum required bandwidth;
• You commitment to support on-going technical developments;
• Copies of the documentation you provide to the Council’s/schools technical staff and end users of the system.
</t>
  </si>
  <si>
    <t xml:space="preserve">Please detail how you propose to manage this Contract. Your response should include at least:
• How you ensure on-going customer satisfaction;
• How you achieve on-going value for money;
• Your arrangements for adopting a collaborative approach;
• How you ensure communications and relationships are maintained;
• How you communicate offers and opportunities to customers.
</t>
  </si>
  <si>
    <t xml:space="preserve">Please explain fully how your system shares data and integrates with other applications. Your response should, as a minimum, make reference to:
• What open APIs you supply;
• The systems /applications your system integrates with;
• What statutory returns and exports your system complies with;
• The interfaces with existing web servers e.g. Raise online;
• Your solution for transferring data to the Council.
</t>
  </si>
  <si>
    <t>TABLE 1 - LICENCE COST PER PUPIL</t>
  </si>
  <si>
    <t xml:space="preserve">Maintained </t>
  </si>
  <si>
    <t>Primary</t>
  </si>
  <si>
    <t>TABLE 2 - LICENCE COST PER SCHOOL</t>
  </si>
  <si>
    <t>TABLE 3 - HOSTING COSTS PER PUPIL PER ANNUM</t>
  </si>
  <si>
    <t>Current year + 4 previous years data</t>
  </si>
  <si>
    <t>One-off costs to train school staff on new system</t>
  </si>
  <si>
    <t>First Line Support</t>
  </si>
  <si>
    <t>Second Line Support</t>
  </si>
  <si>
    <t>GRAND TOTALS FOR EVALS</t>
  </si>
  <si>
    <t>Minimum Price</t>
  </si>
  <si>
    <t>Minimum Modules</t>
  </si>
  <si>
    <t>Threshold Questions - Generic All Lots</t>
  </si>
  <si>
    <t>Lot Score</t>
  </si>
  <si>
    <t>Lot price</t>
  </si>
  <si>
    <t>Total Score</t>
  </si>
  <si>
    <t>MIS &amp; FAS Project</t>
  </si>
  <si>
    <t>6 (4 + 2)</t>
  </si>
  <si>
    <t>£2 - 30m</t>
  </si>
  <si>
    <t>Secondary</t>
  </si>
  <si>
    <t>ITT Quality Assessment - LOTS 1 &amp; 2 - MIS FOR BOTH LA MAINTAINED SCHOOLS AND ACADEMIES</t>
  </si>
  <si>
    <t>ITT Quality Assessment - LOTS 3 &amp; 4 - FAS FOR LA MAINTAINED SCHOOLS ONLY</t>
  </si>
  <si>
    <t>ITT Quality Assessment - LOTS 5 &amp; 6 - FAS FOR ACADEMIES ONLY</t>
  </si>
  <si>
    <t xml:space="preserve">APPENDIX D - LOT 1 - PRICING TEMPLATE FOR A MANAGEMENT INFORMATION SYSTEM </t>
  </si>
  <si>
    <t xml:space="preserve">APPENDIX G - LOT 4 - PRICING TEMPLATE FOR A FINANCIAL ACCOUNTING SYSTEM </t>
  </si>
  <si>
    <t xml:space="preserve">APPENDIX F - LOT 3 - PRICING TEMPLATE FOR A FINANCIAL ACCOUNTING SYSTEM </t>
  </si>
  <si>
    <t xml:space="preserve">APPENDIX E - LOT 2 - PRICING TEMPLATE FOR A MANAGEMENT INFORMATION SYSTEM </t>
  </si>
  <si>
    <t xml:space="preserve">APPENDIX H - LOT 5 - PRICING TEMPLATE FOR A FINANCIAL ACCOUNTING SYSTEM </t>
  </si>
  <si>
    <t xml:space="preserve">APPENDIX I - LOT 6 - PRICING TEMPLATE FOR A FINANCIAL ACCOUNTING SYSTEM </t>
  </si>
  <si>
    <t>TABLE 4 - DATA MIGRATION COSTS PER SCHOOL</t>
  </si>
  <si>
    <t>TABLE 5 - TRAINING COST FOR SCHOOL TO TRANSFER TO NEW SYSTEM</t>
  </si>
  <si>
    <t>Part 1 Section 1. Supplier Information</t>
  </si>
  <si>
    <t>Information</t>
  </si>
  <si>
    <t>Part 2 Section 2. Grounds for mandatory exclusions</t>
  </si>
  <si>
    <t>2.1- 2.3</t>
  </si>
  <si>
    <t>3.1 - 3.2</t>
  </si>
  <si>
    <t xml:space="preserve">Part 3 Section 5.Supplier Relationship </t>
  </si>
  <si>
    <t>Are you able to provide parent company accounts if requested to at a later stage?</t>
  </si>
  <si>
    <t>If yes, would the parent company be willing to provide a guarantee if necessary?</t>
  </si>
  <si>
    <t>If no, would you be able to obtain a guarantee elsewhere (e.g. from a bank)?</t>
  </si>
  <si>
    <t>Part 3 Section 6. Technical and Professional Ability</t>
  </si>
  <si>
    <t xml:space="preserve">Where you intend to sub-contract a proportion of the contract, please demonstrate how you have previously maintained healthy supply chains with your sub-contractor(s)
Evidence should include, but is not limited to, details of your supply chain management tracking systems to ensure performance of the contract and including prompt payment or membership of the UK Prompt Payment Code (or equivalent schemes in other countries)
</t>
  </si>
  <si>
    <t>Part 3 Section 7. Modern Slavery Act 2015</t>
  </si>
  <si>
    <t>7.1. Are you a relevant commercial organisation as defined by section 54 ("Transparency in supply chains etc.") of the Modern Slavery Act 2015 ("the Act")?</t>
  </si>
  <si>
    <t>7.2. If you have answered yes to question 7.1 are you compliant with the annual reporting requirement contained within Section 54 of the Act 2015?</t>
  </si>
  <si>
    <t>Part 3 - 8.1 Insurance</t>
  </si>
  <si>
    <t>a</t>
  </si>
  <si>
    <t>b</t>
  </si>
  <si>
    <t>c</t>
  </si>
  <si>
    <t>e</t>
  </si>
  <si>
    <t>Please self-certify that your organisation has a Health and Safety Policy that complies with current legislative requirements.</t>
  </si>
  <si>
    <t xml:space="preserve">Has your organisation or any of its Directors or Executive Officers been in receipt of enforcement/remedial orders in relation to the Health and Safety Executive (or equivalent body) in the last 3 years? </t>
  </si>
  <si>
    <t xml:space="preserve">If you use sub-contractors, do you have processes in place to check whether any of the above circumstances apply to these other organisations?
</t>
  </si>
  <si>
    <t xml:space="preserve">Part 2 Section 3. Grounds for discretionary exclusion </t>
  </si>
  <si>
    <t xml:space="preserve">Part 3 Section 4. Economic and financial standing </t>
  </si>
  <si>
    <t>Where we have specified a minimum level of economic and financial standing and/ or a minimum financial threshold within the evaluation criteria for this procurement, please self-certify by answering ‘Yes’ or ‘No’ that you meet the requirements set out.</t>
  </si>
  <si>
    <t>Contract 1</t>
  </si>
  <si>
    <t>Contract 2</t>
  </si>
  <si>
    <t>Contract 3</t>
  </si>
  <si>
    <t>Professional Indemnity Insurance = £2,000,000 If applicable</t>
  </si>
  <si>
    <t>Part 3 - 8.2. Health and Safety</t>
  </si>
  <si>
    <t>Y/N if threshold</t>
  </si>
  <si>
    <t>Y</t>
  </si>
  <si>
    <t>Lot Specific Questions</t>
  </si>
  <si>
    <t>TABLE 3 - EXTERNALLY HOSTING COSTS PER PUPIL PER ANNUM</t>
  </si>
  <si>
    <t>TABLE 6 - COST FOR SECOND LINE SUPPORT SERVICES</t>
  </si>
  <si>
    <t>TABLE 7 - ANY ADDITIONAL COSTS</t>
  </si>
  <si>
    <t>Current Year + 4 previous years data.</t>
  </si>
  <si>
    <t>TABLE 6 - COST FOR SECOND LINE SUPPORT</t>
  </si>
  <si>
    <t>DETAILS</t>
  </si>
  <si>
    <t>TABLE 7 - ADDITIONAL COST</t>
  </si>
  <si>
    <t>TABLE 6 - COST FOR FIRST &amp; SECOND LINE SUPPORT</t>
  </si>
  <si>
    <t>TABLE 7 - ADDITIONAL COSTS</t>
  </si>
  <si>
    <t>TABLE 2 - LICENCE COST PER ACADEMY</t>
  </si>
  <si>
    <t>TABLE 3 - EXTERNAL HOSTING COSTS PER PUPIL PER ANNUM</t>
  </si>
  <si>
    <t>TABLE 4 - DATA MIGRATION COST PER PUPIL</t>
  </si>
  <si>
    <t>TABLE 6- COST FOR FIRST &amp; SECOND LINE SUPPORT</t>
  </si>
  <si>
    <t>TABLE 7- ADDITIONAL COSTS</t>
  </si>
  <si>
    <t>Details</t>
  </si>
  <si>
    <t>Lot 1 – MIS for Primary Schools and Academies</t>
  </si>
  <si>
    <t>Lot 2 – MIS for Secondary Schools and Academies</t>
  </si>
  <si>
    <t>Lot 3 – FAS for LA Maintained Primary Schools</t>
  </si>
  <si>
    <t>Lot 4 – FAS for LA Maintained Secondary Schools</t>
  </si>
  <si>
    <t>Lot 5 – FAS for Primary Academies and MATs</t>
  </si>
  <si>
    <t>Lot 6 – FAS for Secondary Academies and MATs</t>
  </si>
  <si>
    <t>N</t>
  </si>
  <si>
    <t>Cells are automatically completed - only need to delete rows that are not applicable.</t>
  </si>
  <si>
    <t>Score out of 10</t>
  </si>
  <si>
    <t>Bromcom Computers</t>
  </si>
  <si>
    <t>Capita</t>
  </si>
  <si>
    <t>HCSS Education</t>
  </si>
  <si>
    <t>Histon House Ltd</t>
  </si>
  <si>
    <t>Pupil Asset</t>
  </si>
  <si>
    <t>RM Education</t>
  </si>
  <si>
    <t>Sage</t>
  </si>
  <si>
    <t xml:space="preserve">Please detail exactly how you will communicate developments to the Council and schools. Your response will need to include at least:
• Your methodology for ensuring customers are kept informed of developments;
• The levels of input into the development of systems i.e. future functions, reporting;
• Your testing and development regime;
• Your methods for ensuring customers receive the most effective range of technologies and innovation.
</t>
  </si>
  <si>
    <t xml:space="preserve">Please provide a detailed overview of your service ethos. Your answer will be expected to cover:
• A breakdown of your current users of your Financial Accounting System (FAS)? Please list by:
• Local Authority,
• School phase (please detail by primary, secondary, special and other)
• Local Authority Maintained Schools 
• Licences issued. 
• Your planning and maintenance  of continuity and quality of your service delivery;
• Your approach to continuous improvement and best value for your products.
</t>
  </si>
  <si>
    <t xml:space="preserve">Please provide a detailed explanation of how your system operates, to include:
• The options for the hosting/installation of your FAS (please refer to local and central hosting options).
• The minimum and the recommended hardware, software and infra-structure requirements within a school for the system to run effectively
• Detail the modules which form the system and state if they are all fully integrated. Is the FAS developed to work on standard platforms Please state which operating platforms are used.
• Your recommended minimum bandwidth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</si>
</sst>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quot;£&quot;* #,##0.00_-;_-&quot;£&quot;* &quot;-&quot;??_-;_-@_-"/>
    <numFmt numFmtId="165" formatCode="&quot;£&quot;#,##0"/>
    <numFmt numFmtId="166" formatCode="#,##0.0"/>
  </numFmts>
  <fonts count="34" x14ac:knownFonts="1">
    <font>
      <sz val="10"/>
      <name val="Arial"/>
    </font>
    <font>
      <sz val="10"/>
      <name val="Arial"/>
      <family val="2"/>
    </font>
    <font>
      <sz val="11"/>
      <name val="Arial"/>
      <family val="2"/>
    </font>
    <font>
      <sz val="8"/>
      <name val="Arial"/>
      <family val="2"/>
    </font>
    <font>
      <b/>
      <sz val="10"/>
      <name val="Arial"/>
      <family val="2"/>
    </font>
    <font>
      <b/>
      <sz val="11"/>
      <name val="Arial"/>
      <family val="2"/>
    </font>
    <font>
      <b/>
      <sz val="14"/>
      <color indexed="12"/>
      <name val="Arial"/>
      <family val="2"/>
    </font>
    <font>
      <sz val="11"/>
      <color indexed="12"/>
      <name val="Arial"/>
      <family val="2"/>
    </font>
    <font>
      <sz val="10"/>
      <color indexed="10"/>
      <name val="Arial"/>
      <family val="2"/>
    </font>
    <font>
      <sz val="10"/>
      <name val="Arial"/>
      <family val="2"/>
    </font>
    <font>
      <sz val="20"/>
      <name val="Arial"/>
      <family val="2"/>
    </font>
    <font>
      <b/>
      <sz val="12"/>
      <name val="Arial"/>
      <family val="2"/>
    </font>
    <font>
      <sz val="12"/>
      <name val="Arial"/>
      <family val="2"/>
    </font>
    <font>
      <sz val="10"/>
      <color indexed="12"/>
      <name val="Arial"/>
      <family val="2"/>
    </font>
    <font>
      <b/>
      <sz val="10"/>
      <color indexed="12"/>
      <name val="Arial"/>
      <family val="2"/>
    </font>
    <font>
      <b/>
      <sz val="10"/>
      <name val="Arial"/>
      <family val="2"/>
    </font>
    <font>
      <sz val="16"/>
      <color indexed="12"/>
      <name val="Arial"/>
      <family val="2"/>
    </font>
    <font>
      <sz val="10"/>
      <color indexed="10"/>
      <name val="Arial"/>
      <family val="2"/>
    </font>
    <font>
      <b/>
      <sz val="12"/>
      <color indexed="12"/>
      <name val="Arial"/>
      <family val="2"/>
    </font>
    <font>
      <b/>
      <sz val="14"/>
      <color indexed="12"/>
      <name val="Calibri"/>
      <family val="2"/>
      <scheme val="minor"/>
    </font>
    <font>
      <b/>
      <sz val="14"/>
      <name val="Arial"/>
      <family val="2"/>
    </font>
    <font>
      <sz val="16"/>
      <name val="Arial"/>
      <family val="2"/>
    </font>
    <font>
      <b/>
      <sz val="10"/>
      <color rgb="FFFF0000"/>
      <name val="Arial"/>
      <family val="2"/>
    </font>
    <font>
      <b/>
      <sz val="11"/>
      <color rgb="FFFF0000"/>
      <name val="Arial"/>
      <family val="2"/>
    </font>
    <font>
      <sz val="10"/>
      <color rgb="FF000000"/>
      <name val="Arial"/>
      <family val="2"/>
    </font>
    <font>
      <b/>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0"/>
      <color theme="1"/>
      <name val="Calibri"/>
      <family val="2"/>
      <scheme val="minor"/>
    </font>
    <font>
      <b/>
      <sz val="10"/>
      <name val="Calibri"/>
      <family val="2"/>
      <scheme val="minor"/>
    </font>
    <font>
      <b/>
      <sz val="11"/>
      <color theme="0"/>
      <name val="Calibri"/>
      <family val="2"/>
      <scheme val="minor"/>
    </font>
    <font>
      <b/>
      <sz val="12"/>
      <color theme="1"/>
      <name val="Calibri"/>
      <family val="2"/>
      <scheme val="minor"/>
    </font>
    <font>
      <b/>
      <sz val="11"/>
      <name val="Calibri"/>
      <family val="2"/>
      <scheme val="minor"/>
    </font>
  </fonts>
  <fills count="2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249977111117893"/>
        <bgColor indexed="64"/>
      </patternFill>
    </fill>
    <fill>
      <patternFill patternType="solid">
        <fgColor theme="8" tint="0.59999389629810485"/>
        <bgColor rgb="FF000000"/>
      </patternFill>
    </fill>
    <fill>
      <patternFill patternType="solid">
        <fgColor theme="8" tint="0.59999389629810485"/>
        <bgColor indexed="64"/>
      </patternFill>
    </fill>
    <fill>
      <patternFill patternType="solid">
        <fgColor theme="0" tint="-0.249977111117893"/>
        <bgColor rgb="FF000000"/>
      </patternFill>
    </fill>
    <fill>
      <patternFill patternType="solid">
        <fgColor rgb="FFC0C0C0"/>
        <bgColor rgb="FF000000"/>
      </patternFill>
    </fill>
    <fill>
      <patternFill patternType="solid">
        <fgColor theme="0" tint="-0.14999847407452621"/>
        <bgColor indexed="64"/>
      </patternFill>
    </fill>
    <fill>
      <patternFill patternType="solid">
        <fgColor rgb="FF92D050"/>
        <bgColor rgb="FF000000"/>
      </patternFill>
    </fill>
    <fill>
      <patternFill patternType="solid">
        <fgColor rgb="FF92D05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theme="6" tint="0.59999389629810485"/>
        <bgColor theme="6" tint="0.59999389629810485"/>
      </patternFill>
    </fill>
    <fill>
      <patternFill patternType="solid">
        <fgColor theme="9"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rgb="FFFFFF99"/>
        <bgColor indexed="64"/>
      </patternFill>
    </fill>
  </fills>
  <borders count="43">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14">
    <xf numFmtId="0" fontId="0" fillId="0" borderId="0"/>
    <xf numFmtId="164" fontId="1" fillId="0" borderId="0" applyFont="0" applyFill="0" applyBorder="0" applyAlignment="0" applyProtection="0"/>
    <xf numFmtId="164" fontId="9" fillId="0" borderId="0" applyFont="0" applyFill="0" applyBorder="0" applyAlignment="0" applyProtection="0"/>
    <xf numFmtId="0" fontId="9" fillId="0" borderId="0"/>
    <xf numFmtId="0" fontId="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6" fillId="0" borderId="0"/>
    <xf numFmtId="164" fontId="26" fillId="0" borderId="0" applyFont="0" applyFill="0" applyBorder="0" applyAlignment="0" applyProtection="0"/>
  </cellStyleXfs>
  <cellXfs count="210">
    <xf numFmtId="0" fontId="0" fillId="0" borderId="0" xfId="0"/>
    <xf numFmtId="0" fontId="0" fillId="0" borderId="0" xfId="0" applyFill="1"/>
    <xf numFmtId="0" fontId="2" fillId="0" borderId="0" xfId="0" applyFont="1" applyFill="1" applyBorder="1"/>
    <xf numFmtId="0" fontId="6" fillId="2" borderId="3" xfId="0" applyFont="1" applyFill="1" applyBorder="1" applyAlignment="1">
      <alignment horizontal="left" vertical="center"/>
    </xf>
    <xf numFmtId="0" fontId="4" fillId="0" borderId="0" xfId="0" applyFont="1"/>
    <xf numFmtId="10" fontId="0" fillId="0" borderId="0" xfId="0" applyNumberFormat="1"/>
    <xf numFmtId="0" fontId="0" fillId="0" borderId="0" xfId="0" applyFill="1" applyBorder="1"/>
    <xf numFmtId="0" fontId="0" fillId="0" borderId="0" xfId="0" applyBorder="1"/>
    <xf numFmtId="0" fontId="4" fillId="2" borderId="0" xfId="0" applyFont="1" applyFill="1"/>
    <xf numFmtId="0" fontId="13" fillId="2" borderId="0" xfId="0" applyFont="1" applyFill="1"/>
    <xf numFmtId="0" fontId="4" fillId="0" borderId="0" xfId="0" applyFont="1" applyFill="1"/>
    <xf numFmtId="0" fontId="4" fillId="2" borderId="3" xfId="0" applyFont="1" applyFill="1" applyBorder="1"/>
    <xf numFmtId="0" fontId="4" fillId="2" borderId="4" xfId="0" applyFont="1" applyFill="1" applyBorder="1"/>
    <xf numFmtId="0" fontId="4" fillId="2" borderId="4" xfId="0" applyFont="1" applyFill="1" applyBorder="1" applyAlignment="1">
      <alignment wrapText="1"/>
    </xf>
    <xf numFmtId="0" fontId="0" fillId="2" borderId="4" xfId="0" applyFill="1" applyBorder="1"/>
    <xf numFmtId="0" fontId="9" fillId="0" borderId="0" xfId="0" applyFont="1" applyFill="1"/>
    <xf numFmtId="0" fontId="9" fillId="0" borderId="0" xfId="0" applyFont="1"/>
    <xf numFmtId="0" fontId="9" fillId="0" borderId="0" xfId="0" applyFont="1" applyFill="1" applyAlignment="1">
      <alignment horizontal="left"/>
    </xf>
    <xf numFmtId="0" fontId="11" fillId="0" borderId="6" xfId="0" applyFont="1" applyBorder="1" applyAlignment="1">
      <alignment horizontal="left"/>
    </xf>
    <xf numFmtId="0" fontId="6" fillId="2" borderId="7" xfId="0" applyFont="1" applyFill="1" applyBorder="1" applyAlignment="1">
      <alignment horizontal="left" vertical="center"/>
    </xf>
    <xf numFmtId="0" fontId="2" fillId="2" borderId="9" xfId="0" applyFont="1" applyFill="1" applyBorder="1"/>
    <xf numFmtId="0" fontId="2" fillId="0" borderId="0" xfId="0" applyFont="1"/>
    <xf numFmtId="10" fontId="0" fillId="0" borderId="11" xfId="0" applyNumberFormat="1" applyFill="1" applyBorder="1"/>
    <xf numFmtId="0" fontId="0" fillId="0" borderId="11" xfId="0" applyFill="1" applyBorder="1"/>
    <xf numFmtId="0" fontId="18" fillId="2" borderId="5" xfId="0" applyFont="1" applyFill="1" applyBorder="1"/>
    <xf numFmtId="0" fontId="18" fillId="2" borderId="12" xfId="0" applyFont="1" applyFill="1" applyBorder="1"/>
    <xf numFmtId="10" fontId="9" fillId="0" borderId="14" xfId="0" applyNumberFormat="1" applyFont="1" applyFill="1" applyBorder="1"/>
    <xf numFmtId="10" fontId="16" fillId="2" borderId="14" xfId="0" applyNumberFormat="1" applyFont="1" applyFill="1" applyBorder="1"/>
    <xf numFmtId="10" fontId="16" fillId="2" borderId="16" xfId="0" applyNumberFormat="1" applyFont="1" applyFill="1" applyBorder="1"/>
    <xf numFmtId="10" fontId="14" fillId="2" borderId="17" xfId="6" applyNumberFormat="1" applyFont="1" applyFill="1" applyBorder="1" applyAlignment="1">
      <alignment horizontal="center"/>
    </xf>
    <xf numFmtId="2" fontId="17" fillId="3" borderId="19" xfId="0" applyNumberFormat="1" applyFont="1" applyFill="1" applyBorder="1" applyAlignment="1">
      <alignment horizontal="center"/>
    </xf>
    <xf numFmtId="0" fontId="4" fillId="0" borderId="21" xfId="0" applyFont="1" applyBorder="1"/>
    <xf numFmtId="0" fontId="4" fillId="0" borderId="22" xfId="0" applyFont="1" applyBorder="1"/>
    <xf numFmtId="1" fontId="4" fillId="0" borderId="0" xfId="0" applyNumberFormat="1" applyFont="1"/>
    <xf numFmtId="0" fontId="4" fillId="0" borderId="18" xfId="0" applyFont="1" applyBorder="1"/>
    <xf numFmtId="10" fontId="4" fillId="0" borderId="0" xfId="0" applyNumberFormat="1" applyFont="1"/>
    <xf numFmtId="4" fontId="5" fillId="4" borderId="11" xfId="0" applyNumberFormat="1" applyFont="1" applyFill="1" applyBorder="1" applyAlignment="1">
      <alignment horizontal="left" vertical="top" wrapText="1"/>
    </xf>
    <xf numFmtId="0" fontId="10" fillId="2" borderId="11" xfId="0" applyFont="1" applyFill="1" applyBorder="1" applyAlignment="1">
      <alignment horizontal="left" vertical="top"/>
    </xf>
    <xf numFmtId="0" fontId="4" fillId="0" borderId="17" xfId="0" applyFont="1" applyBorder="1"/>
    <xf numFmtId="10" fontId="7" fillId="2" borderId="22" xfId="0" applyNumberFormat="1" applyFont="1" applyFill="1" applyBorder="1" applyAlignment="1">
      <alignment horizontal="center" wrapText="1"/>
    </xf>
    <xf numFmtId="0" fontId="4" fillId="8" borderId="13" xfId="0" applyFont="1" applyFill="1" applyBorder="1" applyAlignment="1">
      <alignment horizontal="left" vertical="top" wrapText="1"/>
    </xf>
    <xf numFmtId="2" fontId="8" fillId="3" borderId="23" xfId="0" applyNumberFormat="1" applyFont="1" applyFill="1" applyBorder="1" applyAlignment="1">
      <alignment horizontal="center"/>
    </xf>
    <xf numFmtId="0" fontId="1" fillId="0" borderId="0" xfId="0" applyFont="1"/>
    <xf numFmtId="0" fontId="9" fillId="0" borderId="25" xfId="0" applyFont="1" applyFill="1" applyBorder="1"/>
    <xf numFmtId="9" fontId="12" fillId="9" borderId="25" xfId="0" applyNumberFormat="1" applyFont="1" applyFill="1" applyBorder="1" applyAlignment="1"/>
    <xf numFmtId="10" fontId="4" fillId="2" borderId="11" xfId="0" applyNumberFormat="1" applyFont="1" applyFill="1" applyBorder="1" applyAlignment="1">
      <alignment horizontal="center" vertical="center" wrapText="1"/>
    </xf>
    <xf numFmtId="0" fontId="1" fillId="0" borderId="25" xfId="0" applyFont="1" applyFill="1" applyBorder="1"/>
    <xf numFmtId="0" fontId="11" fillId="9" borderId="6" xfId="0" applyFont="1" applyFill="1" applyBorder="1" applyAlignment="1">
      <alignment horizontal="left" wrapText="1"/>
    </xf>
    <xf numFmtId="2" fontId="8" fillId="4" borderId="23" xfId="0" applyNumberFormat="1" applyFont="1" applyFill="1" applyBorder="1" applyAlignment="1">
      <alignment horizontal="center"/>
    </xf>
    <xf numFmtId="2" fontId="14" fillId="2" borderId="13" xfId="6" applyNumberFormat="1" applyFont="1" applyFill="1" applyBorder="1" applyAlignment="1">
      <alignment horizontal="center"/>
    </xf>
    <xf numFmtId="10" fontId="13" fillId="2" borderId="19" xfId="6" applyNumberFormat="1" applyFont="1" applyFill="1" applyBorder="1" applyAlignment="1">
      <alignment horizontal="center"/>
    </xf>
    <xf numFmtId="0" fontId="4"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justify" vertical="center" wrapText="1"/>
    </xf>
    <xf numFmtId="0" fontId="12" fillId="0" borderId="25" xfId="0" applyFont="1" applyFill="1" applyBorder="1" applyAlignment="1"/>
    <xf numFmtId="9" fontId="19" fillId="2" borderId="11" xfId="0" applyNumberFormat="1" applyFont="1" applyFill="1" applyBorder="1" applyAlignment="1">
      <alignment horizontal="center" vertical="center" wrapText="1"/>
    </xf>
    <xf numFmtId="166" fontId="1" fillId="7" borderId="11" xfId="0" applyNumberFormat="1" applyFont="1" applyFill="1" applyBorder="1" applyAlignment="1">
      <alignment horizontal="left"/>
    </xf>
    <xf numFmtId="166" fontId="1" fillId="7" borderId="19" xfId="0" applyNumberFormat="1" applyFont="1" applyFill="1" applyBorder="1" applyAlignment="1">
      <alignment horizontal="left"/>
    </xf>
    <xf numFmtId="166" fontId="1" fillId="10" borderId="11" xfId="0" applyNumberFormat="1" applyFont="1" applyFill="1" applyBorder="1" applyAlignment="1">
      <alignment horizontal="left"/>
    </xf>
    <xf numFmtId="0" fontId="4" fillId="10" borderId="13" xfId="0" applyFont="1" applyFill="1" applyBorder="1" applyAlignment="1">
      <alignment horizontal="left" vertical="top" wrapText="1"/>
    </xf>
    <xf numFmtId="10" fontId="1" fillId="5" borderId="23" xfId="0" applyNumberFormat="1" applyFont="1" applyFill="1" applyBorder="1" applyAlignment="1">
      <alignment horizontal="left" wrapText="1"/>
    </xf>
    <xf numFmtId="0" fontId="1" fillId="2" borderId="10" xfId="0" applyFont="1" applyFill="1" applyBorder="1"/>
    <xf numFmtId="0" fontId="1" fillId="0" borderId="0" xfId="0" applyFont="1" applyAlignment="1">
      <alignment horizontal="center"/>
    </xf>
    <xf numFmtId="0" fontId="1" fillId="2" borderId="2" xfId="0" applyFont="1" applyFill="1" applyBorder="1"/>
    <xf numFmtId="0" fontId="1" fillId="2" borderId="13" xfId="0" applyFont="1" applyFill="1" applyBorder="1"/>
    <xf numFmtId="1" fontId="8" fillId="3" borderId="23" xfId="0" applyNumberFormat="1" applyFont="1" applyFill="1" applyBorder="1" applyAlignment="1">
      <alignment horizontal="center"/>
    </xf>
    <xf numFmtId="10" fontId="14" fillId="2" borderId="13" xfId="6" applyNumberFormat="1" applyFont="1" applyFill="1" applyBorder="1" applyAlignment="1">
      <alignment horizontal="center"/>
    </xf>
    <xf numFmtId="2" fontId="14" fillId="11" borderId="13" xfId="6" applyNumberFormat="1" applyFont="1" applyFill="1" applyBorder="1" applyAlignment="1">
      <alignment horizontal="center"/>
    </xf>
    <xf numFmtId="10" fontId="14" fillId="11" borderId="15" xfId="6" applyNumberFormat="1" applyFont="1" applyFill="1" applyBorder="1" applyAlignment="1">
      <alignment horizontal="center"/>
    </xf>
    <xf numFmtId="10" fontId="14" fillId="11" borderId="17" xfId="6" applyNumberFormat="1" applyFont="1" applyFill="1" applyBorder="1" applyAlignment="1">
      <alignment horizontal="center"/>
    </xf>
    <xf numFmtId="10" fontId="20" fillId="2" borderId="11" xfId="6" applyNumberFormat="1" applyFont="1" applyFill="1" applyBorder="1" applyAlignment="1">
      <alignment horizontal="center"/>
    </xf>
    <xf numFmtId="10" fontId="4" fillId="11" borderId="11" xfId="6" applyNumberFormat="1" applyFont="1" applyFill="1" applyBorder="1" applyAlignment="1">
      <alignment horizontal="center"/>
    </xf>
    <xf numFmtId="10" fontId="1" fillId="6" borderId="23" xfId="0" applyNumberFormat="1" applyFont="1" applyFill="1" applyBorder="1" applyAlignment="1">
      <alignment horizontal="center"/>
    </xf>
    <xf numFmtId="10" fontId="4" fillId="2" borderId="11" xfId="6" applyNumberFormat="1" applyFont="1" applyFill="1" applyBorder="1" applyAlignment="1">
      <alignment horizontal="center"/>
    </xf>
    <xf numFmtId="1" fontId="1" fillId="0" borderId="0" xfId="0" applyNumberFormat="1" applyFont="1"/>
    <xf numFmtId="2" fontId="4" fillId="11" borderId="11" xfId="6" applyNumberFormat="1" applyFont="1" applyFill="1" applyBorder="1" applyAlignment="1">
      <alignment horizontal="center"/>
    </xf>
    <xf numFmtId="1" fontId="1" fillId="2" borderId="19" xfId="6" applyNumberFormat="1" applyFont="1" applyFill="1" applyBorder="1" applyAlignment="1">
      <alignment horizontal="center"/>
    </xf>
    <xf numFmtId="2" fontId="4" fillId="2" borderId="11" xfId="6" applyNumberFormat="1" applyFont="1" applyFill="1" applyBorder="1" applyAlignment="1">
      <alignment horizontal="center"/>
    </xf>
    <xf numFmtId="0" fontId="0" fillId="0" borderId="25" xfId="0" applyBorder="1"/>
    <xf numFmtId="0" fontId="1" fillId="6" borderId="0" xfId="0" applyFont="1" applyFill="1" applyBorder="1" applyAlignment="1">
      <alignment wrapText="1"/>
    </xf>
    <xf numFmtId="9" fontId="1" fillId="6" borderId="0" xfId="0" applyNumberFormat="1" applyFont="1" applyFill="1" applyBorder="1" applyAlignment="1">
      <alignment horizontal="left"/>
    </xf>
    <xf numFmtId="165" fontId="1" fillId="6" borderId="0" xfId="0" applyNumberFormat="1" applyFont="1" applyFill="1" applyBorder="1" applyAlignment="1">
      <alignment horizontal="left"/>
    </xf>
    <xf numFmtId="0" fontId="1" fillId="6" borderId="25" xfId="0" applyFont="1" applyFill="1" applyBorder="1"/>
    <xf numFmtId="0" fontId="22" fillId="0" borderId="0" xfId="0" applyFont="1"/>
    <xf numFmtId="0" fontId="0" fillId="0" borderId="33" xfId="0" applyBorder="1" applyAlignment="1">
      <alignment wrapText="1"/>
    </xf>
    <xf numFmtId="0" fontId="0" fillId="0" borderId="34" xfId="0" applyBorder="1"/>
    <xf numFmtId="10" fontId="1" fillId="0" borderId="25" xfId="0" applyNumberFormat="1" applyFont="1" applyFill="1" applyBorder="1"/>
    <xf numFmtId="0" fontId="15" fillId="0" borderId="25" xfId="0" applyFont="1" applyFill="1" applyBorder="1"/>
    <xf numFmtId="0" fontId="23" fillId="0" borderId="0" xfId="0" applyFont="1" applyFill="1" applyAlignment="1">
      <alignment vertical="center"/>
    </xf>
    <xf numFmtId="2" fontId="4" fillId="11" borderId="11" xfId="6" applyNumberFormat="1" applyFont="1" applyFill="1" applyBorder="1" applyAlignment="1">
      <alignment horizontal="center"/>
    </xf>
    <xf numFmtId="1" fontId="1" fillId="2" borderId="19" xfId="6" applyNumberFormat="1" applyFont="1" applyFill="1" applyBorder="1" applyAlignment="1">
      <alignment horizontal="center"/>
    </xf>
    <xf numFmtId="0" fontId="4" fillId="8" borderId="13" xfId="8" applyFont="1" applyFill="1" applyBorder="1" applyAlignment="1">
      <alignment horizontal="left" vertical="top" wrapText="1"/>
    </xf>
    <xf numFmtId="0" fontId="1" fillId="6" borderId="11" xfId="0" applyFont="1" applyFill="1" applyBorder="1" applyAlignment="1">
      <alignment vertical="center" wrapText="1"/>
    </xf>
    <xf numFmtId="0" fontId="24" fillId="6" borderId="11" xfId="0" applyFont="1" applyFill="1" applyBorder="1" applyAlignment="1">
      <alignment vertical="center" wrapText="1"/>
    </xf>
    <xf numFmtId="0" fontId="1" fillId="6" borderId="11" xfId="0" applyFont="1" applyFill="1" applyBorder="1" applyAlignment="1">
      <alignment wrapText="1"/>
    </xf>
    <xf numFmtId="10" fontId="1" fillId="5" borderId="23" xfId="0" applyNumberFormat="1" applyFont="1" applyFill="1" applyBorder="1" applyAlignment="1">
      <alignment horizontal="left" vertical="top" wrapText="1"/>
    </xf>
    <xf numFmtId="166" fontId="1" fillId="7" borderId="19" xfId="0" applyNumberFormat="1" applyFont="1" applyFill="1" applyBorder="1" applyAlignment="1">
      <alignment horizontal="left" wrapText="1"/>
    </xf>
    <xf numFmtId="10" fontId="1" fillId="6" borderId="23" xfId="0" applyNumberFormat="1" applyFont="1" applyFill="1" applyBorder="1" applyAlignment="1">
      <alignment horizontal="center" wrapText="1"/>
    </xf>
    <xf numFmtId="1" fontId="1" fillId="2" borderId="19" xfId="6" applyNumberFormat="1" applyFont="1" applyFill="1" applyBorder="1" applyAlignment="1">
      <alignment horizontal="center" wrapText="1"/>
    </xf>
    <xf numFmtId="1" fontId="8" fillId="3" borderId="23" xfId="0" applyNumberFormat="1" applyFont="1" applyFill="1" applyBorder="1" applyAlignment="1">
      <alignment horizontal="center" wrapText="1"/>
    </xf>
    <xf numFmtId="10" fontId="13" fillId="2" borderId="19" xfId="6" applyNumberFormat="1" applyFont="1" applyFill="1" applyBorder="1" applyAlignment="1">
      <alignment horizontal="center" wrapText="1"/>
    </xf>
    <xf numFmtId="2" fontId="17" fillId="3" borderId="19" xfId="0" applyNumberFormat="1" applyFont="1" applyFill="1" applyBorder="1" applyAlignment="1">
      <alignment horizontal="center" wrapText="1"/>
    </xf>
    <xf numFmtId="0" fontId="0" fillId="0" borderId="0" xfId="0" applyFill="1" applyAlignment="1">
      <alignment wrapText="1"/>
    </xf>
    <xf numFmtId="164" fontId="26" fillId="0" borderId="25" xfId="13" applyFont="1" applyBorder="1"/>
    <xf numFmtId="164" fontId="26" fillId="0" borderId="0" xfId="13" applyFont="1" applyBorder="1"/>
    <xf numFmtId="0" fontId="25" fillId="0" borderId="0" xfId="12" applyFont="1" applyBorder="1"/>
    <xf numFmtId="0" fontId="25" fillId="0" borderId="0" xfId="0" applyFont="1"/>
    <xf numFmtId="0" fontId="27" fillId="0" borderId="0" xfId="0" applyFont="1"/>
    <xf numFmtId="0" fontId="27" fillId="15" borderId="25" xfId="0" applyFont="1" applyFill="1" applyBorder="1"/>
    <xf numFmtId="164" fontId="27" fillId="0" borderId="25" xfId="1" applyFont="1" applyBorder="1"/>
    <xf numFmtId="0" fontId="29" fillId="0" borderId="0" xfId="0" applyFont="1"/>
    <xf numFmtId="0" fontId="30" fillId="0" borderId="0" xfId="0" applyFont="1"/>
    <xf numFmtId="0" fontId="28" fillId="0" borderId="0" xfId="0" applyFont="1"/>
    <xf numFmtId="0" fontId="29" fillId="13" borderId="25" xfId="0" applyFont="1" applyFill="1" applyBorder="1" applyAlignment="1">
      <alignment horizontal="center" vertical="center"/>
    </xf>
    <xf numFmtId="0" fontId="26" fillId="0" borderId="0" xfId="13" applyNumberFormat="1" applyFont="1" applyBorder="1"/>
    <xf numFmtId="0" fontId="27" fillId="16" borderId="0" xfId="0" applyFont="1" applyFill="1"/>
    <xf numFmtId="0" fontId="6" fillId="2" borderId="8" xfId="0" applyFont="1" applyFill="1" applyBorder="1" applyAlignment="1">
      <alignment vertical="center"/>
    </xf>
    <xf numFmtId="0" fontId="6" fillId="2" borderId="0" xfId="0" applyFont="1" applyFill="1" applyBorder="1" applyAlignment="1">
      <alignment vertical="center"/>
    </xf>
    <xf numFmtId="0" fontId="0" fillId="0" borderId="24" xfId="0" applyBorder="1"/>
    <xf numFmtId="0" fontId="12" fillId="6" borderId="0" xfId="0" applyFont="1" applyFill="1"/>
    <xf numFmtId="0" fontId="29" fillId="14" borderId="25" xfId="0" applyFont="1" applyFill="1" applyBorder="1" applyAlignment="1">
      <alignment horizontal="center" wrapText="1"/>
    </xf>
    <xf numFmtId="0" fontId="28" fillId="12" borderId="25" xfId="0" applyFont="1" applyFill="1" applyBorder="1" applyAlignment="1">
      <alignment vertical="center"/>
    </xf>
    <xf numFmtId="164" fontId="27" fillId="16" borderId="25" xfId="1" applyFont="1" applyFill="1" applyBorder="1"/>
    <xf numFmtId="164" fontId="27" fillId="18" borderId="25" xfId="0" applyNumberFormat="1" applyFont="1" applyFill="1" applyBorder="1"/>
    <xf numFmtId="164" fontId="27" fillId="0" borderId="21" xfId="0" applyNumberFormat="1" applyFont="1" applyBorder="1"/>
    <xf numFmtId="0" fontId="32" fillId="0" borderId="0" xfId="0" applyFont="1"/>
    <xf numFmtId="10" fontId="27" fillId="0" borderId="35" xfId="6" applyNumberFormat="1" applyFont="1" applyBorder="1"/>
    <xf numFmtId="0" fontId="33" fillId="0" borderId="0" xfId="0" applyFont="1"/>
    <xf numFmtId="0" fontId="1" fillId="0" borderId="25" xfId="0" applyFont="1" applyBorder="1"/>
    <xf numFmtId="164" fontId="26" fillId="0" borderId="25" xfId="13" applyFont="1" applyFill="1" applyBorder="1"/>
    <xf numFmtId="0" fontId="27" fillId="0" borderId="0" xfId="0" applyFont="1" applyFill="1"/>
    <xf numFmtId="0" fontId="27" fillId="0" borderId="0" xfId="0" applyFont="1" applyAlignment="1"/>
    <xf numFmtId="0" fontId="27" fillId="0" borderId="25" xfId="0" applyFont="1" applyFill="1" applyBorder="1" applyAlignment="1"/>
    <xf numFmtId="164" fontId="27" fillId="0" borderId="25" xfId="0" applyNumberFormat="1" applyFont="1" applyFill="1" applyBorder="1"/>
    <xf numFmtId="2" fontId="8" fillId="3" borderId="16" xfId="0" applyNumberFormat="1" applyFont="1" applyFill="1" applyBorder="1" applyAlignment="1">
      <alignment horizontal="center"/>
    </xf>
    <xf numFmtId="2" fontId="8" fillId="3" borderId="14" xfId="0" applyNumberFormat="1" applyFont="1" applyFill="1" applyBorder="1" applyAlignment="1">
      <alignment horizontal="center"/>
    </xf>
    <xf numFmtId="0" fontId="2" fillId="0" borderId="33" xfId="0" applyFont="1" applyBorder="1" applyAlignment="1">
      <alignment horizontal="center" vertical="center"/>
    </xf>
    <xf numFmtId="0" fontId="1" fillId="0" borderId="25" xfId="0" applyFont="1" applyBorder="1" applyAlignment="1">
      <alignment horizontal="left" vertical="top" wrapText="1"/>
    </xf>
    <xf numFmtId="2" fontId="8" fillId="3" borderId="19" xfId="0" applyNumberFormat="1" applyFont="1" applyFill="1" applyBorder="1" applyAlignment="1">
      <alignment horizontal="center"/>
    </xf>
    <xf numFmtId="0" fontId="2" fillId="0" borderId="33" xfId="8" applyFont="1" applyBorder="1" applyAlignment="1">
      <alignment horizontal="center" vertical="center"/>
    </xf>
    <xf numFmtId="0" fontId="1" fillId="0" borderId="25" xfId="8" applyFont="1" applyBorder="1" applyAlignment="1">
      <alignment horizontal="left" vertical="top" wrapText="1"/>
    </xf>
    <xf numFmtId="1" fontId="1" fillId="2" borderId="18" xfId="6" applyNumberFormat="1" applyFont="1" applyFill="1" applyBorder="1" applyAlignment="1">
      <alignment horizontal="center"/>
    </xf>
    <xf numFmtId="1" fontId="1" fillId="2" borderId="42" xfId="6" applyNumberFormat="1" applyFont="1" applyFill="1" applyBorder="1" applyAlignment="1">
      <alignment horizontal="center"/>
    </xf>
    <xf numFmtId="0" fontId="11" fillId="11" borderId="38" xfId="0" applyFont="1" applyFill="1" applyBorder="1" applyAlignment="1"/>
    <xf numFmtId="0" fontId="4" fillId="2" borderId="5" xfId="0" applyFont="1" applyFill="1" applyBorder="1" applyAlignment="1">
      <alignment vertical="center"/>
    </xf>
    <xf numFmtId="0" fontId="1" fillId="6" borderId="26" xfId="0" applyFont="1" applyFill="1" applyBorder="1" applyAlignment="1">
      <alignment horizontal="left" vertical="center"/>
    </xf>
    <xf numFmtId="2" fontId="8" fillId="3" borderId="16" xfId="0" applyNumberFormat="1" applyFont="1" applyFill="1" applyBorder="1" applyAlignment="1"/>
    <xf numFmtId="2" fontId="8" fillId="3" borderId="20" xfId="0" applyNumberFormat="1" applyFont="1" applyFill="1" applyBorder="1" applyAlignment="1"/>
    <xf numFmtId="10" fontId="13" fillId="2" borderId="16" xfId="6" applyNumberFormat="1" applyFont="1" applyFill="1" applyBorder="1" applyAlignment="1"/>
    <xf numFmtId="10" fontId="13" fillId="2" borderId="20" xfId="6" applyNumberFormat="1" applyFont="1" applyFill="1" applyBorder="1" applyAlignment="1"/>
    <xf numFmtId="1" fontId="1" fillId="2" borderId="14" xfId="6" applyNumberFormat="1" applyFont="1" applyFill="1" applyBorder="1" applyAlignment="1"/>
    <xf numFmtId="1" fontId="1" fillId="2" borderId="16" xfId="6" applyNumberFormat="1" applyFont="1" applyFill="1" applyBorder="1" applyAlignment="1"/>
    <xf numFmtId="1" fontId="1" fillId="2" borderId="20" xfId="6" applyNumberFormat="1" applyFont="1" applyFill="1" applyBorder="1" applyAlignment="1"/>
    <xf numFmtId="10" fontId="1" fillId="6" borderId="29" xfId="0" applyNumberFormat="1" applyFont="1" applyFill="1" applyBorder="1" applyAlignment="1"/>
    <xf numFmtId="10" fontId="1" fillId="6" borderId="27" xfId="0" applyNumberFormat="1" applyFont="1" applyFill="1" applyBorder="1" applyAlignment="1"/>
    <xf numFmtId="10" fontId="1" fillId="6" borderId="28" xfId="0" applyNumberFormat="1" applyFont="1" applyFill="1" applyBorder="1" applyAlignment="1"/>
    <xf numFmtId="10" fontId="9" fillId="0" borderId="14" xfId="0" applyNumberFormat="1" applyFont="1" applyFill="1" applyBorder="1" applyAlignment="1">
      <alignment wrapText="1"/>
    </xf>
    <xf numFmtId="10" fontId="16" fillId="2" borderId="14" xfId="0" applyNumberFormat="1" applyFont="1" applyFill="1" applyBorder="1" applyAlignment="1">
      <alignment wrapText="1"/>
    </xf>
    <xf numFmtId="10" fontId="16" fillId="2" borderId="16" xfId="0" applyNumberFormat="1" applyFont="1" applyFill="1" applyBorder="1" applyAlignment="1">
      <alignment wrapText="1"/>
    </xf>
    <xf numFmtId="10" fontId="14" fillId="11" borderId="17" xfId="6" applyNumberFormat="1" applyFont="1" applyFill="1" applyBorder="1" applyAlignment="1">
      <alignment horizontal="center" wrapText="1"/>
    </xf>
    <xf numFmtId="2" fontId="8" fillId="3" borderId="19" xfId="0" applyNumberFormat="1" applyFont="1" applyFill="1" applyBorder="1" applyAlignment="1">
      <alignment horizontal="center" wrapText="1"/>
    </xf>
    <xf numFmtId="2" fontId="8" fillId="3" borderId="16" xfId="0" applyNumberFormat="1" applyFont="1" applyFill="1" applyBorder="1" applyAlignment="1">
      <alignment horizontal="center" wrapText="1"/>
    </xf>
    <xf numFmtId="10" fontId="4" fillId="0" borderId="0" xfId="0" applyNumberFormat="1" applyFont="1" applyAlignment="1">
      <alignment wrapText="1"/>
    </xf>
    <xf numFmtId="10" fontId="0" fillId="0" borderId="0" xfId="0" applyNumberFormat="1" applyAlignment="1">
      <alignment wrapText="1"/>
    </xf>
    <xf numFmtId="0" fontId="0" fillId="0" borderId="0" xfId="0" applyAlignment="1">
      <alignment wrapText="1"/>
    </xf>
    <xf numFmtId="10" fontId="14" fillId="2" borderId="17" xfId="6" applyNumberFormat="1" applyFont="1" applyFill="1" applyBorder="1" applyAlignment="1">
      <alignment horizontal="center" wrapText="1"/>
    </xf>
    <xf numFmtId="0" fontId="4" fillId="0" borderId="25" xfId="0" applyFont="1" applyFill="1" applyBorder="1"/>
    <xf numFmtId="2" fontId="8" fillId="19" borderId="19" xfId="0" applyNumberFormat="1" applyFont="1" applyFill="1" applyBorder="1" applyAlignment="1">
      <alignment horizontal="center" wrapText="1"/>
    </xf>
    <xf numFmtId="1" fontId="8" fillId="19" borderId="23" xfId="0" applyNumberFormat="1" applyFont="1" applyFill="1" applyBorder="1" applyAlignment="1">
      <alignment horizontal="center"/>
    </xf>
    <xf numFmtId="2" fontId="8" fillId="3" borderId="19" xfId="0" applyNumberFormat="1" applyFont="1" applyFill="1" applyBorder="1" applyAlignment="1">
      <alignment horizontal="center" vertical="top" wrapText="1"/>
    </xf>
    <xf numFmtId="1" fontId="8" fillId="19" borderId="23" xfId="0" applyNumberFormat="1" applyFont="1" applyFill="1" applyBorder="1" applyAlignment="1">
      <alignment horizontal="center" wrapText="1"/>
    </xf>
    <xf numFmtId="0" fontId="31" fillId="17" borderId="0" xfId="0" applyFont="1" applyFill="1" applyAlignment="1">
      <alignment horizontal="left" wrapText="1"/>
    </xf>
    <xf numFmtId="0" fontId="31" fillId="17" borderId="0" xfId="0" applyFont="1" applyFill="1" applyAlignment="1">
      <alignment horizontal="center"/>
    </xf>
    <xf numFmtId="164" fontId="26" fillId="0" borderId="0" xfId="13" applyFont="1" applyFill="1" applyBorder="1"/>
    <xf numFmtId="9" fontId="27" fillId="0" borderId="0" xfId="0" applyNumberFormat="1" applyFont="1"/>
    <xf numFmtId="164" fontId="27" fillId="16" borderId="0" xfId="0" applyNumberFormat="1" applyFont="1" applyFill="1"/>
    <xf numFmtId="164" fontId="27" fillId="0" borderId="0" xfId="0" applyNumberFormat="1" applyFont="1"/>
    <xf numFmtId="0" fontId="1" fillId="0" borderId="25" xfId="0" applyFont="1" applyBorder="1" applyAlignment="1">
      <alignment horizontal="center" textRotation="90" wrapText="1"/>
    </xf>
    <xf numFmtId="0" fontId="0" fillId="0" borderId="25" xfId="0" applyBorder="1" applyAlignment="1">
      <alignment horizontal="center" textRotation="90"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1" fontId="11" fillId="0" borderId="14" xfId="0" applyNumberFormat="1" applyFont="1" applyBorder="1" applyAlignment="1">
      <alignment horizontal="center" vertical="center" wrapText="1"/>
    </xf>
    <xf numFmtId="1" fontId="11" fillId="0" borderId="17" xfId="0" applyNumberFormat="1" applyFont="1" applyBorder="1" applyAlignment="1">
      <alignment horizontal="center" vertical="center" wrapText="1"/>
    </xf>
    <xf numFmtId="0" fontId="11" fillId="0" borderId="15" xfId="0" applyFont="1" applyBorder="1" applyAlignment="1">
      <alignment horizontal="left"/>
    </xf>
    <xf numFmtId="0" fontId="11" fillId="0" borderId="13" xfId="0" applyFont="1" applyBorder="1" applyAlignment="1">
      <alignment horizontal="left"/>
    </xf>
    <xf numFmtId="1" fontId="21" fillId="2" borderId="14" xfId="0" applyNumberFormat="1" applyFont="1" applyFill="1" applyBorder="1" applyAlignment="1">
      <alignment horizontal="center" vertical="center"/>
    </xf>
    <xf numFmtId="1" fontId="21" fillId="2" borderId="17" xfId="0" applyNumberFormat="1" applyFont="1" applyFill="1" applyBorder="1" applyAlignment="1">
      <alignment horizontal="center" vertical="center"/>
    </xf>
    <xf numFmtId="2" fontId="7" fillId="2" borderId="1" xfId="0" applyNumberFormat="1" applyFont="1" applyFill="1" applyBorder="1" applyAlignment="1">
      <alignment horizontal="center" vertical="top" wrapText="1"/>
    </xf>
    <xf numFmtId="2" fontId="7" fillId="2" borderId="26" xfId="0" applyNumberFormat="1" applyFont="1" applyFill="1" applyBorder="1" applyAlignment="1">
      <alignment horizontal="center" vertical="top"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2" fontId="8" fillId="3" borderId="14" xfId="0" applyNumberFormat="1" applyFont="1" applyFill="1" applyBorder="1" applyAlignment="1">
      <alignment horizontal="left" wrapText="1"/>
    </xf>
    <xf numFmtId="2" fontId="8" fillId="3" borderId="16" xfId="0" applyNumberFormat="1" applyFont="1" applyFill="1" applyBorder="1" applyAlignment="1">
      <alignment horizontal="left" wrapText="1"/>
    </xf>
    <xf numFmtId="2" fontId="8" fillId="3" borderId="20" xfId="0" applyNumberFormat="1" applyFont="1" applyFill="1" applyBorder="1" applyAlignment="1">
      <alignment horizontal="left" wrapText="1"/>
    </xf>
    <xf numFmtId="2" fontId="8" fillId="3" borderId="14" xfId="0" applyNumberFormat="1" applyFont="1" applyFill="1" applyBorder="1" applyAlignment="1">
      <alignment horizontal="left"/>
    </xf>
    <xf numFmtId="2" fontId="8" fillId="3" borderId="16" xfId="0" applyNumberFormat="1" applyFont="1" applyFill="1" applyBorder="1" applyAlignment="1">
      <alignment horizontal="left"/>
    </xf>
    <xf numFmtId="2" fontId="8" fillId="3" borderId="20" xfId="0" applyNumberFormat="1" applyFont="1" applyFill="1" applyBorder="1" applyAlignment="1">
      <alignment horizontal="left"/>
    </xf>
    <xf numFmtId="2" fontId="7" fillId="2" borderId="14" xfId="0" applyNumberFormat="1" applyFont="1" applyFill="1" applyBorder="1" applyAlignment="1">
      <alignment horizontal="center" vertical="top" wrapText="1"/>
    </xf>
    <xf numFmtId="2" fontId="7" fillId="2" borderId="17" xfId="0" applyNumberFormat="1" applyFont="1" applyFill="1" applyBorder="1" applyAlignment="1">
      <alignment horizontal="center" vertical="top" wrapText="1"/>
    </xf>
    <xf numFmtId="0" fontId="6" fillId="2" borderId="8" xfId="0" applyFont="1" applyFill="1" applyBorder="1" applyAlignment="1">
      <alignment horizontal="center" vertical="center"/>
    </xf>
    <xf numFmtId="0" fontId="6" fillId="2" borderId="0" xfId="0" applyFont="1" applyFill="1" applyBorder="1" applyAlignment="1">
      <alignment horizontal="center" vertical="center"/>
    </xf>
    <xf numFmtId="0" fontId="4" fillId="0" borderId="30" xfId="0" applyFont="1" applyFill="1" applyBorder="1" applyAlignment="1">
      <alignment horizontal="left" wrapText="1"/>
    </xf>
    <xf numFmtId="0" fontId="4" fillId="0" borderId="37" xfId="0" applyFont="1" applyFill="1" applyBorder="1" applyAlignment="1">
      <alignment horizontal="left" wrapText="1"/>
    </xf>
    <xf numFmtId="0" fontId="4" fillId="0" borderId="31" xfId="0" applyFont="1" applyFill="1" applyBorder="1" applyAlignment="1">
      <alignment horizontal="left" wrapText="1"/>
    </xf>
    <xf numFmtId="0" fontId="4" fillId="0" borderId="32" xfId="0" applyFont="1" applyFill="1" applyBorder="1" applyAlignment="1">
      <alignment horizontal="left" wrapText="1"/>
    </xf>
    <xf numFmtId="0" fontId="6" fillId="2" borderId="8" xfId="0" applyFont="1" applyFill="1" applyBorder="1" applyAlignment="1">
      <alignment horizontal="left" vertical="center"/>
    </xf>
    <xf numFmtId="0" fontId="6" fillId="2" borderId="0" xfId="0" applyFont="1" applyFill="1" applyBorder="1" applyAlignment="1">
      <alignment horizontal="left" vertical="center"/>
    </xf>
    <xf numFmtId="0" fontId="4" fillId="0" borderId="36" xfId="0" applyFont="1" applyFill="1" applyBorder="1" applyAlignment="1">
      <alignment horizontal="left" wrapText="1"/>
    </xf>
  </cellXfs>
  <cellStyles count="14">
    <cellStyle name="Currency" xfId="1" builtinId="4"/>
    <cellStyle name="Currency 2" xfId="2"/>
    <cellStyle name="Currency 2 2" xfId="7"/>
    <cellStyle name="Currency 2 2 2" xfId="11"/>
    <cellStyle name="Currency 2 3" xfId="10"/>
    <cellStyle name="Currency 3" xfId="9"/>
    <cellStyle name="Currency 6" xfId="13"/>
    <cellStyle name="Normal" xfId="0" builtinId="0"/>
    <cellStyle name="Normal 2" xfId="3"/>
    <cellStyle name="Normal 2 2" xfId="8"/>
    <cellStyle name="Normal 3" xfId="4"/>
    <cellStyle name="Normal 4" xfId="5"/>
    <cellStyle name="Normal 5" xfId="12"/>
    <cellStyle name="Percent" xfId="6" builtinId="5"/>
  </cellStyles>
  <dxfs count="72">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10"/>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H16"/>
  <sheetViews>
    <sheetView zoomScale="90" zoomScaleNormal="90" workbookViewId="0">
      <selection activeCell="A12" sqref="A12:XFD12"/>
    </sheetView>
  </sheetViews>
  <sheetFormatPr defaultRowHeight="12.75" x14ac:dyDescent="0.2"/>
  <cols>
    <col min="1" max="1" width="46.140625" customWidth="1"/>
    <col min="2" max="2" width="52.28515625" customWidth="1"/>
    <col min="8" max="8" width="11.5703125" customWidth="1"/>
  </cols>
  <sheetData>
    <row r="1" spans="1:8" ht="18.75" thickBot="1" x14ac:dyDescent="0.25">
      <c r="A1" s="3" t="s">
        <v>37</v>
      </c>
      <c r="C1" s="84" t="s">
        <v>50</v>
      </c>
    </row>
    <row r="2" spans="1:8" ht="13.7" customHeight="1" x14ac:dyDescent="0.2">
      <c r="A2" s="11" t="s">
        <v>9</v>
      </c>
      <c r="B2" s="120"/>
      <c r="C2" s="178" t="s">
        <v>150</v>
      </c>
      <c r="D2" s="178" t="s">
        <v>151</v>
      </c>
      <c r="E2" s="178" t="s">
        <v>152</v>
      </c>
      <c r="F2" s="178" t="s">
        <v>153</v>
      </c>
      <c r="G2" s="178" t="s">
        <v>154</v>
      </c>
      <c r="H2" s="178" t="s">
        <v>155</v>
      </c>
    </row>
    <row r="3" spans="1:8" x14ac:dyDescent="0.2">
      <c r="A3" s="12" t="s">
        <v>0</v>
      </c>
      <c r="B3" s="80" t="s">
        <v>87</v>
      </c>
      <c r="C3" s="179"/>
      <c r="D3" s="179"/>
      <c r="E3" s="179"/>
      <c r="F3" s="179"/>
      <c r="G3" s="179"/>
      <c r="H3" s="179"/>
    </row>
    <row r="4" spans="1:8" x14ac:dyDescent="0.2">
      <c r="A4" s="12" t="s">
        <v>5</v>
      </c>
      <c r="B4" s="81">
        <v>0.6</v>
      </c>
      <c r="C4" s="179"/>
      <c r="D4" s="179"/>
      <c r="E4" s="179"/>
      <c r="F4" s="179"/>
      <c r="G4" s="179"/>
      <c r="H4" s="179"/>
    </row>
    <row r="5" spans="1:8" x14ac:dyDescent="0.2">
      <c r="A5" s="12" t="s">
        <v>6</v>
      </c>
      <c r="B5" s="81">
        <v>0.4</v>
      </c>
      <c r="C5" s="179"/>
      <c r="D5" s="179"/>
      <c r="E5" s="179"/>
      <c r="F5" s="179"/>
      <c r="G5" s="179"/>
      <c r="H5" s="179"/>
    </row>
    <row r="6" spans="1:8" ht="25.5" x14ac:dyDescent="0.2">
      <c r="A6" s="13" t="s">
        <v>8</v>
      </c>
      <c r="B6" s="82" t="s">
        <v>89</v>
      </c>
      <c r="C6" s="179"/>
      <c r="D6" s="179"/>
      <c r="E6" s="179"/>
      <c r="F6" s="179"/>
      <c r="G6" s="179"/>
      <c r="H6" s="179"/>
    </row>
    <row r="7" spans="1:8" ht="87" customHeight="1" thickBot="1" x14ac:dyDescent="0.25">
      <c r="A7" s="145" t="s">
        <v>4</v>
      </c>
      <c r="B7" s="146" t="s">
        <v>88</v>
      </c>
      <c r="C7" s="179"/>
      <c r="D7" s="179"/>
      <c r="E7" s="179"/>
      <c r="F7" s="179"/>
      <c r="G7" s="179"/>
      <c r="H7" s="179"/>
    </row>
    <row r="8" spans="1:8" x14ac:dyDescent="0.2">
      <c r="A8" s="14">
        <v>3</v>
      </c>
      <c r="B8" s="82" t="s">
        <v>159</v>
      </c>
      <c r="C8" s="129" t="s">
        <v>133</v>
      </c>
      <c r="D8" s="129" t="s">
        <v>133</v>
      </c>
      <c r="E8" s="129" t="s">
        <v>133</v>
      </c>
      <c r="F8" s="129" t="s">
        <v>133</v>
      </c>
      <c r="G8" s="129" t="s">
        <v>133</v>
      </c>
      <c r="H8" s="129" t="s">
        <v>133</v>
      </c>
    </row>
    <row r="9" spans="1:8" x14ac:dyDescent="0.2">
      <c r="A9" s="14">
        <v>4</v>
      </c>
      <c r="B9" s="82" t="s">
        <v>160</v>
      </c>
      <c r="C9" s="129" t="s">
        <v>133</v>
      </c>
      <c r="D9" s="129" t="s">
        <v>133</v>
      </c>
      <c r="E9" s="129" t="s">
        <v>133</v>
      </c>
      <c r="F9" s="129" t="s">
        <v>133</v>
      </c>
      <c r="G9" s="129" t="s">
        <v>133</v>
      </c>
      <c r="H9" s="129" t="s">
        <v>133</v>
      </c>
    </row>
    <row r="10" spans="1:8" x14ac:dyDescent="0.2">
      <c r="A10" s="14">
        <v>5</v>
      </c>
      <c r="B10" s="82" t="s">
        <v>161</v>
      </c>
      <c r="C10" s="129" t="s">
        <v>156</v>
      </c>
      <c r="D10" s="129" t="s">
        <v>156</v>
      </c>
      <c r="E10" s="129" t="s">
        <v>133</v>
      </c>
      <c r="F10" s="129" t="s">
        <v>133</v>
      </c>
      <c r="G10" s="129" t="s">
        <v>133</v>
      </c>
      <c r="H10" s="129" t="s">
        <v>133</v>
      </c>
    </row>
    <row r="11" spans="1:8" x14ac:dyDescent="0.2">
      <c r="A11" s="14">
        <v>6</v>
      </c>
      <c r="B11" s="82" t="s">
        <v>162</v>
      </c>
      <c r="C11" s="129" t="s">
        <v>133</v>
      </c>
      <c r="D11" s="129" t="s">
        <v>156</v>
      </c>
      <c r="E11" s="129" t="s">
        <v>156</v>
      </c>
      <c r="F11" s="129" t="s">
        <v>156</v>
      </c>
      <c r="G11" s="129" t="s">
        <v>156</v>
      </c>
      <c r="H11" s="129" t="s">
        <v>156</v>
      </c>
    </row>
    <row r="12" spans="1:8" x14ac:dyDescent="0.2">
      <c r="A12" s="14">
        <v>8</v>
      </c>
      <c r="B12" s="82" t="s">
        <v>163</v>
      </c>
      <c r="C12" s="129" t="s">
        <v>133</v>
      </c>
      <c r="D12" s="129" t="s">
        <v>133</v>
      </c>
      <c r="E12" s="129" t="s">
        <v>156</v>
      </c>
      <c r="F12" s="129" t="s">
        <v>156</v>
      </c>
      <c r="G12" s="129" t="s">
        <v>156</v>
      </c>
      <c r="H12" s="129" t="s">
        <v>156</v>
      </c>
    </row>
    <row r="13" spans="1:8" x14ac:dyDescent="0.2">
      <c r="A13" s="14">
        <v>9</v>
      </c>
      <c r="B13" s="82" t="s">
        <v>164</v>
      </c>
      <c r="C13" s="129" t="s">
        <v>133</v>
      </c>
      <c r="D13" s="129" t="s">
        <v>133</v>
      </c>
      <c r="E13" s="129" t="s">
        <v>133</v>
      </c>
      <c r="F13" s="129" t="s">
        <v>133</v>
      </c>
      <c r="G13" s="129" t="s">
        <v>156</v>
      </c>
      <c r="H13" s="129" t="s">
        <v>156</v>
      </c>
    </row>
    <row r="14" spans="1:8" x14ac:dyDescent="0.2">
      <c r="A14" s="14">
        <v>10</v>
      </c>
      <c r="B14" s="82" t="s">
        <v>165</v>
      </c>
      <c r="C14" s="129" t="s">
        <v>156</v>
      </c>
      <c r="D14" s="129" t="s">
        <v>156</v>
      </c>
      <c r="E14" s="129" t="s">
        <v>133</v>
      </c>
      <c r="F14" s="129" t="s">
        <v>133</v>
      </c>
      <c r="G14" s="129" t="s">
        <v>133</v>
      </c>
      <c r="H14" s="129" t="s">
        <v>133</v>
      </c>
    </row>
    <row r="16" spans="1:8" x14ac:dyDescent="0.2">
      <c r="B16" s="83" t="s">
        <v>47</v>
      </c>
      <c r="C16" s="79">
        <f t="shared" ref="C16:H16" si="0">COUNTIF(C8:C14,"Y")</f>
        <v>5</v>
      </c>
      <c r="D16" s="79">
        <f t="shared" si="0"/>
        <v>4</v>
      </c>
      <c r="E16" s="79">
        <f t="shared" si="0"/>
        <v>5</v>
      </c>
      <c r="F16" s="79">
        <f t="shared" si="0"/>
        <v>5</v>
      </c>
      <c r="G16" s="79">
        <f t="shared" si="0"/>
        <v>4</v>
      </c>
      <c r="H16" s="79">
        <f t="shared" si="0"/>
        <v>4</v>
      </c>
    </row>
  </sheetData>
  <protectedRanges>
    <protectedRange password="DBA5" sqref="B8:B14" name="Range1"/>
    <protectedRange password="DBA5" sqref="B2:B7" name="Range1_1"/>
  </protectedRanges>
  <mergeCells count="6">
    <mergeCell ref="H2:H7"/>
    <mergeCell ref="C2:C7"/>
    <mergeCell ref="D2:D7"/>
    <mergeCell ref="E2:E7"/>
    <mergeCell ref="F2:F7"/>
    <mergeCell ref="G2:G7"/>
  </mergeCells>
  <phoneticPr fontId="3" type="noConversion"/>
  <conditionalFormatting sqref="C8:H14">
    <cfRule type="cellIs" dxfId="71" priority="1" operator="equal">
      <formula>"Y"</formula>
    </cfRule>
    <cfRule type="cellIs" dxfId="70" priority="2" operator="equal">
      <formula>"N"</formula>
    </cfRule>
  </conditionalFormatting>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39"/>
  <sheetViews>
    <sheetView zoomScale="90" zoomScaleNormal="90" workbookViewId="0">
      <pane xSplit="1" ySplit="8" topLeftCell="B9" activePane="bottomRight" state="frozen"/>
      <selection pane="topRight" activeCell="B1" sqref="B1"/>
      <selection pane="bottomLeft" activeCell="A9" sqref="A9"/>
      <selection pane="bottomRight" activeCell="B27" sqref="B27:F27"/>
    </sheetView>
  </sheetViews>
  <sheetFormatPr defaultRowHeight="15" x14ac:dyDescent="0.25"/>
  <cols>
    <col min="1" max="1" width="72.85546875" style="108" customWidth="1"/>
    <col min="2" max="2" width="19.85546875" style="108" bestFit="1" customWidth="1"/>
    <col min="3" max="3" width="17.42578125" style="108" customWidth="1"/>
    <col min="4" max="4" width="14.7109375" style="108" bestFit="1" customWidth="1"/>
    <col min="5" max="5" width="15.42578125" style="108" bestFit="1" customWidth="1"/>
    <col min="6" max="6" width="15.5703125" style="108" bestFit="1" customWidth="1"/>
    <col min="7" max="29" width="9.140625" style="108"/>
    <col min="30" max="30" width="11.42578125" style="108" customWidth="1"/>
    <col min="31" max="16384" width="9.140625" style="108"/>
  </cols>
  <sheetData>
    <row r="1" spans="1:6" ht="18.75" customHeight="1" x14ac:dyDescent="0.25">
      <c r="A1" s="173" t="s">
        <v>95</v>
      </c>
      <c r="C1" s="131"/>
      <c r="D1" s="131"/>
    </row>
    <row r="2" spans="1:6" ht="18.75" customHeight="1" x14ac:dyDescent="0.25">
      <c r="A2" s="108">
        <v>800</v>
      </c>
    </row>
    <row r="3" spans="1:6" ht="18.75" customHeight="1" x14ac:dyDescent="0.25">
      <c r="B3" s="108">
        <v>3</v>
      </c>
      <c r="C3" s="108">
        <v>4</v>
      </c>
      <c r="D3" s="108">
        <v>5</v>
      </c>
      <c r="E3" s="108">
        <v>9</v>
      </c>
      <c r="F3" s="108">
        <v>10</v>
      </c>
    </row>
    <row r="4" spans="1:6" x14ac:dyDescent="0.25">
      <c r="B4" s="133" t="str">
        <f>VLOOKUP(B3,Input!$A$8:$B$14,2)</f>
        <v>Bromcom Computers</v>
      </c>
      <c r="C4" s="133" t="str">
        <f>VLOOKUP(C3,Input!$A$8:$B$14,2)</f>
        <v>Capita</v>
      </c>
      <c r="D4" s="133" t="str">
        <f>VLOOKUP(D3,Input!$A$8:$B$14,2)</f>
        <v>HCSS Education</v>
      </c>
      <c r="E4" s="133" t="str">
        <f>VLOOKUP(E3,Input!$A$8:$B$14,2)</f>
        <v>RM Education</v>
      </c>
      <c r="F4" s="133" t="str">
        <f>VLOOKUP(F3,Input!$A$8:$B$14,2)</f>
        <v>Sage</v>
      </c>
    </row>
    <row r="5" spans="1:6" x14ac:dyDescent="0.25">
      <c r="A5" s="112"/>
      <c r="B5" s="121" t="s">
        <v>38</v>
      </c>
      <c r="C5" s="121" t="s">
        <v>38</v>
      </c>
      <c r="D5" s="121" t="s">
        <v>38</v>
      </c>
      <c r="E5" s="121" t="s">
        <v>38</v>
      </c>
      <c r="F5" s="121" t="s">
        <v>38</v>
      </c>
    </row>
    <row r="6" spans="1:6" x14ac:dyDescent="0.25">
      <c r="A6" s="111"/>
      <c r="B6" s="122" t="s">
        <v>72</v>
      </c>
      <c r="C6" s="122" t="s">
        <v>72</v>
      </c>
      <c r="D6" s="122" t="s">
        <v>72</v>
      </c>
      <c r="E6" s="122" t="s">
        <v>72</v>
      </c>
      <c r="F6" s="122" t="s">
        <v>72</v>
      </c>
    </row>
    <row r="7" spans="1:6" x14ac:dyDescent="0.25">
      <c r="B7" s="114" t="s">
        <v>90</v>
      </c>
      <c r="C7" s="114" t="s">
        <v>90</v>
      </c>
      <c r="D7" s="114" t="s">
        <v>90</v>
      </c>
      <c r="E7" s="114" t="s">
        <v>90</v>
      </c>
      <c r="F7" s="114" t="s">
        <v>90</v>
      </c>
    </row>
    <row r="8" spans="1:6" x14ac:dyDescent="0.25">
      <c r="A8" s="107" t="s">
        <v>71</v>
      </c>
    </row>
    <row r="9" spans="1:6" x14ac:dyDescent="0.25">
      <c r="A9" s="109" t="s">
        <v>82</v>
      </c>
      <c r="B9" s="123"/>
      <c r="C9" s="123"/>
      <c r="D9" s="123"/>
      <c r="E9" s="123"/>
      <c r="F9" s="123"/>
    </row>
    <row r="10" spans="1:6" x14ac:dyDescent="0.25">
      <c r="B10" s="124">
        <f t="shared" ref="B10:F10" si="0">B9</f>
        <v>0</v>
      </c>
      <c r="C10" s="124">
        <f t="shared" si="0"/>
        <v>0</v>
      </c>
      <c r="D10" s="124">
        <f t="shared" si="0"/>
        <v>0</v>
      </c>
      <c r="E10" s="124">
        <f t="shared" si="0"/>
        <v>0</v>
      </c>
      <c r="F10" s="124">
        <f t="shared" si="0"/>
        <v>0</v>
      </c>
    </row>
    <row r="11" spans="1:6" x14ac:dyDescent="0.25">
      <c r="A11" s="107" t="s">
        <v>74</v>
      </c>
    </row>
    <row r="12" spans="1:6" x14ac:dyDescent="0.25">
      <c r="A12" s="109" t="s">
        <v>82</v>
      </c>
      <c r="B12" s="110"/>
      <c r="C12" s="110"/>
      <c r="D12" s="110"/>
      <c r="E12" s="110"/>
      <c r="F12" s="110"/>
    </row>
    <row r="14" spans="1:6" x14ac:dyDescent="0.25">
      <c r="A14" s="107" t="s">
        <v>135</v>
      </c>
    </row>
    <row r="15" spans="1:6" x14ac:dyDescent="0.25">
      <c r="A15" s="109" t="s">
        <v>82</v>
      </c>
      <c r="B15" s="123"/>
      <c r="C15" s="123"/>
      <c r="D15" s="123"/>
      <c r="E15" s="123"/>
      <c r="F15" s="123"/>
    </row>
    <row r="16" spans="1:6" x14ac:dyDescent="0.25">
      <c r="B16" s="124">
        <f t="shared" ref="B16:F16" si="1">B15</f>
        <v>0</v>
      </c>
      <c r="C16" s="124">
        <f t="shared" si="1"/>
        <v>0</v>
      </c>
      <c r="D16" s="124">
        <f t="shared" si="1"/>
        <v>0</v>
      </c>
      <c r="E16" s="124">
        <f t="shared" si="1"/>
        <v>0</v>
      </c>
      <c r="F16" s="124">
        <f t="shared" si="1"/>
        <v>0</v>
      </c>
    </row>
    <row r="17" spans="1:6" x14ac:dyDescent="0.25">
      <c r="A17" s="107" t="s">
        <v>100</v>
      </c>
    </row>
    <row r="18" spans="1:6" x14ac:dyDescent="0.25">
      <c r="A18" s="109" t="s">
        <v>76</v>
      </c>
      <c r="B18" s="104"/>
      <c r="C18" s="104"/>
      <c r="D18" s="104"/>
      <c r="E18" s="104"/>
      <c r="F18" s="104"/>
    </row>
    <row r="19" spans="1:6" x14ac:dyDescent="0.25">
      <c r="A19" s="106"/>
      <c r="B19" s="115"/>
      <c r="C19" s="115"/>
      <c r="D19" s="115"/>
      <c r="E19" s="115"/>
      <c r="F19" s="115"/>
    </row>
    <row r="20" spans="1:6" x14ac:dyDescent="0.25">
      <c r="A20" s="107" t="s">
        <v>101</v>
      </c>
      <c r="B20" s="105"/>
      <c r="C20" s="105"/>
      <c r="D20" s="105"/>
    </row>
    <row r="21" spans="1:6" x14ac:dyDescent="0.25">
      <c r="A21" s="109" t="s">
        <v>77</v>
      </c>
      <c r="B21" s="104"/>
      <c r="C21" s="104"/>
      <c r="D21" s="104"/>
      <c r="E21" s="104"/>
      <c r="F21" s="104"/>
    </row>
    <row r="22" spans="1:6" x14ac:dyDescent="0.25">
      <c r="B22" s="115"/>
      <c r="C22" s="105"/>
      <c r="D22" s="105"/>
      <c r="E22" s="115"/>
      <c r="F22" s="105"/>
    </row>
    <row r="23" spans="1:6" x14ac:dyDescent="0.25">
      <c r="A23" s="107" t="s">
        <v>139</v>
      </c>
      <c r="B23" s="105"/>
      <c r="C23" s="105"/>
      <c r="D23" s="105"/>
    </row>
    <row r="24" spans="1:6" x14ac:dyDescent="0.25">
      <c r="A24" s="109" t="s">
        <v>79</v>
      </c>
      <c r="B24" s="104"/>
      <c r="C24" s="130"/>
      <c r="D24" s="104"/>
      <c r="E24" s="104"/>
      <c r="F24" s="104"/>
    </row>
    <row r="25" spans="1:6" x14ac:dyDescent="0.25">
      <c r="B25" s="105"/>
      <c r="C25" s="174"/>
      <c r="D25" s="105"/>
      <c r="E25" s="105"/>
      <c r="F25" s="105"/>
    </row>
    <row r="26" spans="1:6" x14ac:dyDescent="0.25">
      <c r="A26" s="107" t="s">
        <v>143</v>
      </c>
      <c r="B26" s="105"/>
      <c r="C26" s="105"/>
      <c r="D26" s="105"/>
    </row>
    <row r="27" spans="1:6" x14ac:dyDescent="0.25">
      <c r="A27" s="109" t="s">
        <v>79</v>
      </c>
      <c r="B27" s="104"/>
      <c r="C27" s="104"/>
      <c r="D27" s="104"/>
      <c r="E27" s="104"/>
      <c r="F27" s="104"/>
    </row>
    <row r="28" spans="1:6" ht="15.75" thickBot="1" x14ac:dyDescent="0.3">
      <c r="B28" s="105"/>
      <c r="C28" s="105"/>
      <c r="D28" s="105"/>
      <c r="E28" s="105"/>
      <c r="F28" s="105"/>
    </row>
    <row r="29" spans="1:6" ht="15.75" thickBot="1" x14ac:dyDescent="0.3">
      <c r="A29" s="107" t="s">
        <v>80</v>
      </c>
      <c r="B29" s="125">
        <f t="shared" ref="B29:F29" si="2">SUM(B10+B12+B16+B18+B21+B24+B27)</f>
        <v>0</v>
      </c>
      <c r="C29" s="125">
        <f t="shared" si="2"/>
        <v>0</v>
      </c>
      <c r="D29" s="125">
        <f t="shared" si="2"/>
        <v>0</v>
      </c>
      <c r="E29" s="125">
        <f t="shared" si="2"/>
        <v>0</v>
      </c>
      <c r="F29" s="125">
        <f t="shared" si="2"/>
        <v>0</v>
      </c>
    </row>
    <row r="31" spans="1:6" x14ac:dyDescent="0.25">
      <c r="A31" s="116" t="s">
        <v>22</v>
      </c>
      <c r="B31" s="175">
        <v>0.4</v>
      </c>
    </row>
    <row r="32" spans="1:6" x14ac:dyDescent="0.25">
      <c r="A32" s="116" t="s">
        <v>81</v>
      </c>
      <c r="B32" s="177">
        <f>MIN(B29:F29)</f>
        <v>0</v>
      </c>
    </row>
    <row r="33" spans="1:6" ht="15.75" thickBot="1" x14ac:dyDescent="0.3"/>
    <row r="34" spans="1:6" ht="15.75" thickBot="1" x14ac:dyDescent="0.3">
      <c r="A34" s="128" t="s">
        <v>18</v>
      </c>
      <c r="B34" s="127" t="e">
        <f>($B$32/B29)*$B$31</f>
        <v>#DIV/0!</v>
      </c>
      <c r="C34" s="127" t="e">
        <f t="shared" ref="C34:F34" si="3">($B$32/C29)*$B$31</f>
        <v>#DIV/0!</v>
      </c>
      <c r="D34" s="127" t="e">
        <f t="shared" si="3"/>
        <v>#DIV/0!</v>
      </c>
      <c r="E34" s="127" t="e">
        <f t="shared" si="3"/>
        <v>#DIV/0!</v>
      </c>
      <c r="F34" s="127" t="e">
        <f t="shared" si="3"/>
        <v>#DIV/0!</v>
      </c>
    </row>
    <row r="39" spans="1:6" x14ac:dyDescent="0.25">
      <c r="C39" s="13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35"/>
  <sheetViews>
    <sheetView zoomScale="90" zoomScaleNormal="90" workbookViewId="0">
      <pane ySplit="7" topLeftCell="A8" activePane="bottomLeft" state="frozen"/>
      <selection pane="bottomLeft" activeCell="B28" sqref="B28:E28"/>
    </sheetView>
  </sheetViews>
  <sheetFormatPr defaultRowHeight="15" x14ac:dyDescent="0.25"/>
  <cols>
    <col min="1" max="1" width="75" style="108" bestFit="1" customWidth="1"/>
    <col min="2" max="2" width="19.85546875" style="108" bestFit="1" customWidth="1"/>
    <col min="3" max="3" width="17.42578125" style="108" customWidth="1"/>
    <col min="4" max="4" width="14.7109375" style="108" bestFit="1" customWidth="1"/>
    <col min="5" max="5" width="15.5703125" style="108" bestFit="1" customWidth="1"/>
    <col min="6" max="28" width="9.140625" style="108"/>
    <col min="29" max="29" width="11.42578125" style="108" customWidth="1"/>
    <col min="30" max="16384" width="9.140625" style="108"/>
  </cols>
  <sheetData>
    <row r="1" spans="1:5" ht="18.75" customHeight="1" x14ac:dyDescent="0.25">
      <c r="A1" s="173" t="s">
        <v>98</v>
      </c>
      <c r="C1" s="131"/>
      <c r="D1" s="131"/>
    </row>
    <row r="2" spans="1:5" ht="18.75" customHeight="1" x14ac:dyDescent="0.25">
      <c r="A2" s="108">
        <v>500</v>
      </c>
    </row>
    <row r="3" spans="1:5" ht="18.75" customHeight="1" x14ac:dyDescent="0.25">
      <c r="B3" s="108">
        <v>3</v>
      </c>
      <c r="C3" s="108">
        <v>4</v>
      </c>
      <c r="D3" s="108">
        <v>5</v>
      </c>
      <c r="E3" s="108">
        <v>10</v>
      </c>
    </row>
    <row r="4" spans="1:5" x14ac:dyDescent="0.25">
      <c r="B4" s="133" t="str">
        <f>VLOOKUP(B3,Input!$A$8:$B$14,2)</f>
        <v>Bromcom Computers</v>
      </c>
      <c r="C4" s="133" t="str">
        <f>VLOOKUP(C3,Input!$A$8:$B$14,2)</f>
        <v>Capita</v>
      </c>
      <c r="D4" s="133" t="str">
        <f>VLOOKUP(D3,Input!$A$8:$B$14,2)</f>
        <v>HCSS Education</v>
      </c>
      <c r="E4" s="133" t="str">
        <f>VLOOKUP(E3,Input!$A$8:$B$14,2)</f>
        <v>Sage</v>
      </c>
    </row>
    <row r="5" spans="1:5" x14ac:dyDescent="0.25">
      <c r="A5" s="112"/>
      <c r="B5" s="121" t="s">
        <v>38</v>
      </c>
      <c r="C5" s="121" t="s">
        <v>38</v>
      </c>
      <c r="D5" s="121" t="s">
        <v>38</v>
      </c>
      <c r="E5" s="121" t="s">
        <v>38</v>
      </c>
    </row>
    <row r="6" spans="1:5" x14ac:dyDescent="0.25">
      <c r="A6" s="111"/>
      <c r="B6" s="122" t="s">
        <v>72</v>
      </c>
      <c r="C6" s="122" t="s">
        <v>72</v>
      </c>
      <c r="D6" s="122" t="s">
        <v>72</v>
      </c>
      <c r="E6" s="122" t="s">
        <v>72</v>
      </c>
    </row>
    <row r="7" spans="1:5" x14ac:dyDescent="0.25">
      <c r="B7" s="114" t="s">
        <v>73</v>
      </c>
      <c r="C7" s="114" t="s">
        <v>73</v>
      </c>
      <c r="D7" s="114" t="s">
        <v>73</v>
      </c>
      <c r="E7" s="114" t="s">
        <v>73</v>
      </c>
    </row>
    <row r="8" spans="1:5" x14ac:dyDescent="0.25">
      <c r="A8" s="107" t="s">
        <v>71</v>
      </c>
    </row>
    <row r="9" spans="1:5" x14ac:dyDescent="0.25">
      <c r="A9" s="109" t="s">
        <v>82</v>
      </c>
      <c r="B9" s="123"/>
      <c r="C9" s="123"/>
      <c r="D9" s="123"/>
      <c r="E9" s="123"/>
    </row>
    <row r="10" spans="1:5" x14ac:dyDescent="0.25">
      <c r="B10" s="124">
        <f t="shared" ref="B10:E10" si="0">B9</f>
        <v>0</v>
      </c>
      <c r="C10" s="124">
        <f t="shared" si="0"/>
        <v>0</v>
      </c>
      <c r="D10" s="124">
        <f t="shared" si="0"/>
        <v>0</v>
      </c>
      <c r="E10" s="124">
        <f t="shared" si="0"/>
        <v>0</v>
      </c>
    </row>
    <row r="11" spans="1:5" x14ac:dyDescent="0.25">
      <c r="A11" s="107" t="s">
        <v>144</v>
      </c>
    </row>
    <row r="12" spans="1:5" x14ac:dyDescent="0.25">
      <c r="A12" s="109" t="s">
        <v>82</v>
      </c>
      <c r="B12" s="110"/>
      <c r="C12" s="110"/>
      <c r="D12" s="110"/>
      <c r="E12" s="110"/>
    </row>
    <row r="14" spans="1:5" x14ac:dyDescent="0.25">
      <c r="A14" s="107" t="s">
        <v>145</v>
      </c>
    </row>
    <row r="15" spans="1:5" x14ac:dyDescent="0.25">
      <c r="A15" s="109" t="s">
        <v>82</v>
      </c>
      <c r="B15" s="123"/>
      <c r="C15" s="123"/>
      <c r="D15" s="123"/>
      <c r="E15" s="123"/>
    </row>
    <row r="16" spans="1:5" x14ac:dyDescent="0.25">
      <c r="B16" s="124">
        <f t="shared" ref="B16:E16" si="1">B15</f>
        <v>0</v>
      </c>
      <c r="C16" s="124">
        <f t="shared" si="1"/>
        <v>0</v>
      </c>
      <c r="D16" s="124">
        <f t="shared" si="1"/>
        <v>0</v>
      </c>
      <c r="E16" s="124">
        <f t="shared" si="1"/>
        <v>0</v>
      </c>
    </row>
    <row r="17" spans="1:5" x14ac:dyDescent="0.25">
      <c r="A17" s="107" t="s">
        <v>146</v>
      </c>
    </row>
    <row r="18" spans="1:5" x14ac:dyDescent="0.25">
      <c r="A18" s="109" t="s">
        <v>76</v>
      </c>
      <c r="B18" s="104"/>
      <c r="C18" s="104"/>
      <c r="D18" s="104"/>
      <c r="E18" s="104"/>
    </row>
    <row r="19" spans="1:5" x14ac:dyDescent="0.25">
      <c r="A19" s="106"/>
      <c r="B19" s="115"/>
      <c r="C19" s="115"/>
      <c r="D19" s="115"/>
      <c r="E19" s="115"/>
    </row>
    <row r="20" spans="1:5" x14ac:dyDescent="0.25">
      <c r="A20" s="107" t="s">
        <v>101</v>
      </c>
      <c r="B20" s="105"/>
      <c r="C20" s="105"/>
      <c r="D20" s="105"/>
    </row>
    <row r="21" spans="1:5" x14ac:dyDescent="0.25">
      <c r="A21" s="109" t="s">
        <v>77</v>
      </c>
      <c r="B21" s="104"/>
      <c r="C21" s="104"/>
      <c r="D21" s="104"/>
      <c r="E21" s="104"/>
    </row>
    <row r="22" spans="1:5" x14ac:dyDescent="0.25">
      <c r="B22" s="115"/>
      <c r="C22" s="105"/>
      <c r="D22" s="105"/>
      <c r="E22" s="105"/>
    </row>
    <row r="23" spans="1:5" x14ac:dyDescent="0.25">
      <c r="A23" s="107" t="s">
        <v>147</v>
      </c>
      <c r="B23" s="105"/>
      <c r="C23" s="105"/>
      <c r="D23" s="105"/>
    </row>
    <row r="24" spans="1:5" x14ac:dyDescent="0.25">
      <c r="A24" s="109" t="s">
        <v>78</v>
      </c>
      <c r="B24" s="104"/>
      <c r="C24" s="104"/>
      <c r="D24" s="104"/>
      <c r="E24" s="104"/>
    </row>
    <row r="25" spans="1:5" x14ac:dyDescent="0.25">
      <c r="A25" s="109" t="s">
        <v>79</v>
      </c>
      <c r="B25" s="104"/>
      <c r="C25" s="130"/>
      <c r="D25" s="104"/>
      <c r="E25" s="104"/>
    </row>
    <row r="26" spans="1:5" x14ac:dyDescent="0.25">
      <c r="B26" s="115"/>
      <c r="C26" s="105"/>
      <c r="D26" s="105"/>
      <c r="E26" s="105"/>
    </row>
    <row r="27" spans="1:5" x14ac:dyDescent="0.25">
      <c r="A27" s="107" t="s">
        <v>148</v>
      </c>
      <c r="B27" s="105"/>
      <c r="C27" s="105"/>
      <c r="D27" s="105"/>
    </row>
    <row r="28" spans="1:5" x14ac:dyDescent="0.25">
      <c r="A28" s="109" t="s">
        <v>149</v>
      </c>
      <c r="B28" s="104"/>
      <c r="C28" s="104"/>
      <c r="D28" s="104"/>
      <c r="E28" s="104"/>
    </row>
    <row r="29" spans="1:5" ht="15.75" thickBot="1" x14ac:dyDescent="0.3">
      <c r="B29" s="105"/>
      <c r="C29" s="105"/>
      <c r="D29" s="105"/>
      <c r="E29" s="105"/>
    </row>
    <row r="30" spans="1:5" ht="15.75" thickBot="1" x14ac:dyDescent="0.3">
      <c r="A30" s="107" t="s">
        <v>80</v>
      </c>
      <c r="B30" s="125">
        <f t="shared" ref="B30:E30" si="2">SUM(B10+B12+B16+B18+B21+B24+B25+B28)</f>
        <v>0</v>
      </c>
      <c r="C30" s="125">
        <f t="shared" si="2"/>
        <v>0</v>
      </c>
      <c r="D30" s="125">
        <f t="shared" si="2"/>
        <v>0</v>
      </c>
      <c r="E30" s="125">
        <f t="shared" si="2"/>
        <v>0</v>
      </c>
    </row>
    <row r="32" spans="1:5" x14ac:dyDescent="0.25">
      <c r="A32" s="116" t="s">
        <v>22</v>
      </c>
      <c r="B32" s="175">
        <v>0.4</v>
      </c>
    </row>
    <row r="33" spans="1:5" x14ac:dyDescent="0.25">
      <c r="A33" s="116" t="s">
        <v>81</v>
      </c>
      <c r="B33" s="177">
        <f>MIN(B30:E30)</f>
        <v>0</v>
      </c>
    </row>
    <row r="34" spans="1:5" ht="15.75" thickBot="1" x14ac:dyDescent="0.3"/>
    <row r="35" spans="1:5" ht="15.75" thickBot="1" x14ac:dyDescent="0.3">
      <c r="A35" s="108" t="s">
        <v>18</v>
      </c>
      <c r="B35" s="127" t="e">
        <f>($B$33/B30)*$B$32</f>
        <v>#DIV/0!</v>
      </c>
      <c r="C35" s="127" t="e">
        <f t="shared" ref="C35:E35" si="3">($B$33/C30)*$B$32</f>
        <v>#DIV/0!</v>
      </c>
      <c r="D35" s="127" t="e">
        <f t="shared" si="3"/>
        <v>#DIV/0!</v>
      </c>
      <c r="E35" s="127" t="e">
        <f t="shared" si="3"/>
        <v>#DIV/0!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35"/>
  <sheetViews>
    <sheetView zoomScale="90" zoomScaleNormal="90" workbookViewId="0">
      <pane ySplit="7" topLeftCell="A8" activePane="bottomLeft" state="frozen"/>
      <selection pane="bottomLeft" activeCell="B28" sqref="B28:E28"/>
    </sheetView>
  </sheetViews>
  <sheetFormatPr defaultRowHeight="15" x14ac:dyDescent="0.25"/>
  <cols>
    <col min="1" max="1" width="74.28515625" style="108" bestFit="1" customWidth="1"/>
    <col min="2" max="2" width="19.85546875" style="108" bestFit="1" customWidth="1"/>
    <col min="3" max="3" width="17.42578125" style="108" customWidth="1"/>
    <col min="4" max="4" width="14.7109375" style="108" bestFit="1" customWidth="1"/>
    <col min="5" max="5" width="15.5703125" style="108" bestFit="1" customWidth="1"/>
    <col min="6" max="28" width="9.140625" style="108"/>
    <col min="29" max="29" width="11.42578125" style="108" customWidth="1"/>
    <col min="30" max="16384" width="9.140625" style="108"/>
  </cols>
  <sheetData>
    <row r="1" spans="1:5" ht="18.75" customHeight="1" x14ac:dyDescent="0.25">
      <c r="A1" s="173" t="s">
        <v>99</v>
      </c>
      <c r="C1" s="131"/>
    </row>
    <row r="2" spans="1:5" ht="18.75" customHeight="1" x14ac:dyDescent="0.25">
      <c r="A2" s="108">
        <v>1500</v>
      </c>
    </row>
    <row r="3" spans="1:5" ht="18.75" customHeight="1" x14ac:dyDescent="0.25">
      <c r="B3" s="108">
        <v>3</v>
      </c>
      <c r="C3" s="108">
        <v>4</v>
      </c>
      <c r="D3" s="108">
        <v>5</v>
      </c>
      <c r="E3" s="108">
        <v>10</v>
      </c>
    </row>
    <row r="4" spans="1:5" s="131" customFormat="1" x14ac:dyDescent="0.25">
      <c r="B4" s="133" t="str">
        <f>VLOOKUP(B3,Input!$A$8:$B$14,2)</f>
        <v>Bromcom Computers</v>
      </c>
      <c r="C4" s="133" t="str">
        <f>VLOOKUP(C3,Input!$A$8:$B$14,2)</f>
        <v>Capita</v>
      </c>
      <c r="D4" s="133" t="str">
        <f>VLOOKUP(D3,Input!$A$8:$B$14,2)</f>
        <v>HCSS Education</v>
      </c>
      <c r="E4" s="133" t="str">
        <f>VLOOKUP(E3,Input!$A$8:$B$14,2)</f>
        <v>Sage</v>
      </c>
    </row>
    <row r="5" spans="1:5" x14ac:dyDescent="0.25">
      <c r="A5" s="112"/>
      <c r="B5" s="121" t="s">
        <v>38</v>
      </c>
      <c r="C5" s="121" t="s">
        <v>38</v>
      </c>
      <c r="D5" s="121" t="s">
        <v>38</v>
      </c>
      <c r="E5" s="121" t="s">
        <v>38</v>
      </c>
    </row>
    <row r="6" spans="1:5" x14ac:dyDescent="0.25">
      <c r="A6" s="111"/>
      <c r="B6" s="122" t="s">
        <v>72</v>
      </c>
      <c r="C6" s="122" t="s">
        <v>72</v>
      </c>
      <c r="D6" s="122" t="s">
        <v>72</v>
      </c>
      <c r="E6" s="122" t="s">
        <v>72</v>
      </c>
    </row>
    <row r="7" spans="1:5" x14ac:dyDescent="0.25">
      <c r="B7" s="114" t="s">
        <v>90</v>
      </c>
      <c r="C7" s="114" t="s">
        <v>90</v>
      </c>
      <c r="D7" s="114" t="s">
        <v>90</v>
      </c>
      <c r="E7" s="114" t="s">
        <v>90</v>
      </c>
    </row>
    <row r="8" spans="1:5" x14ac:dyDescent="0.25">
      <c r="A8" s="107" t="s">
        <v>71</v>
      </c>
    </row>
    <row r="9" spans="1:5" x14ac:dyDescent="0.25">
      <c r="A9" s="109" t="s">
        <v>82</v>
      </c>
      <c r="B9" s="123"/>
      <c r="C9" s="123"/>
      <c r="D9" s="123"/>
      <c r="E9" s="123"/>
    </row>
    <row r="10" spans="1:5" x14ac:dyDescent="0.25">
      <c r="B10" s="124">
        <f t="shared" ref="B10:E10" si="0">B9</f>
        <v>0</v>
      </c>
      <c r="C10" s="124">
        <f t="shared" si="0"/>
        <v>0</v>
      </c>
      <c r="D10" s="124">
        <f t="shared" si="0"/>
        <v>0</v>
      </c>
      <c r="E10" s="124">
        <f t="shared" si="0"/>
        <v>0</v>
      </c>
    </row>
    <row r="11" spans="1:5" x14ac:dyDescent="0.25">
      <c r="A11" s="107" t="s">
        <v>144</v>
      </c>
    </row>
    <row r="12" spans="1:5" x14ac:dyDescent="0.25">
      <c r="A12" s="109" t="s">
        <v>82</v>
      </c>
      <c r="B12" s="110"/>
      <c r="C12" s="110"/>
      <c r="D12" s="110"/>
      <c r="E12" s="110"/>
    </row>
    <row r="14" spans="1:5" x14ac:dyDescent="0.25">
      <c r="A14" s="107" t="s">
        <v>145</v>
      </c>
    </row>
    <row r="15" spans="1:5" x14ac:dyDescent="0.25">
      <c r="A15" s="109" t="s">
        <v>82</v>
      </c>
      <c r="B15" s="123"/>
      <c r="C15" s="123"/>
      <c r="D15" s="123"/>
      <c r="E15" s="123"/>
    </row>
    <row r="16" spans="1:5" x14ac:dyDescent="0.25">
      <c r="B16" s="124">
        <f t="shared" ref="B16:E16" si="1">B15</f>
        <v>0</v>
      </c>
      <c r="C16" s="124">
        <f t="shared" si="1"/>
        <v>0</v>
      </c>
      <c r="D16" s="124">
        <f t="shared" si="1"/>
        <v>0</v>
      </c>
      <c r="E16" s="124">
        <f t="shared" si="1"/>
        <v>0</v>
      </c>
    </row>
    <row r="17" spans="1:5" x14ac:dyDescent="0.25">
      <c r="A17" s="107" t="s">
        <v>100</v>
      </c>
    </row>
    <row r="18" spans="1:5" x14ac:dyDescent="0.25">
      <c r="A18" s="109" t="s">
        <v>76</v>
      </c>
      <c r="B18" s="104"/>
      <c r="C18" s="104"/>
      <c r="D18" s="104"/>
      <c r="E18" s="104"/>
    </row>
    <row r="19" spans="1:5" x14ac:dyDescent="0.25">
      <c r="A19" s="106"/>
      <c r="B19" s="115"/>
      <c r="C19" s="115"/>
      <c r="D19" s="115"/>
      <c r="E19" s="115"/>
    </row>
    <row r="20" spans="1:5" x14ac:dyDescent="0.25">
      <c r="A20" s="107" t="s">
        <v>101</v>
      </c>
      <c r="B20" s="105"/>
      <c r="C20" s="105"/>
      <c r="D20" s="105"/>
    </row>
    <row r="21" spans="1:5" x14ac:dyDescent="0.25">
      <c r="A21" s="109" t="s">
        <v>77</v>
      </c>
      <c r="B21" s="104"/>
      <c r="C21" s="104"/>
      <c r="D21" s="104"/>
      <c r="E21" s="104"/>
    </row>
    <row r="22" spans="1:5" x14ac:dyDescent="0.25">
      <c r="B22" s="115"/>
      <c r="C22" s="105"/>
      <c r="D22" s="105"/>
      <c r="E22" s="105"/>
    </row>
    <row r="23" spans="1:5" x14ac:dyDescent="0.25">
      <c r="A23" s="107" t="s">
        <v>142</v>
      </c>
      <c r="B23" s="105"/>
      <c r="C23" s="105"/>
      <c r="D23" s="105"/>
    </row>
    <row r="24" spans="1:5" x14ac:dyDescent="0.25">
      <c r="A24" s="109" t="s">
        <v>78</v>
      </c>
      <c r="B24" s="104"/>
      <c r="C24" s="104"/>
      <c r="D24" s="104"/>
      <c r="E24" s="104"/>
    </row>
    <row r="25" spans="1:5" x14ac:dyDescent="0.25">
      <c r="A25" s="109" t="s">
        <v>79</v>
      </c>
      <c r="B25" s="104"/>
      <c r="C25" s="130"/>
      <c r="D25" s="104"/>
      <c r="E25" s="104"/>
    </row>
    <row r="26" spans="1:5" x14ac:dyDescent="0.25">
      <c r="B26" s="115"/>
      <c r="C26" s="105"/>
      <c r="D26" s="105"/>
      <c r="E26" s="105"/>
    </row>
    <row r="27" spans="1:5" x14ac:dyDescent="0.25">
      <c r="A27" s="107" t="s">
        <v>143</v>
      </c>
      <c r="B27" s="105"/>
      <c r="C27" s="105"/>
      <c r="D27" s="105"/>
    </row>
    <row r="28" spans="1:5" x14ac:dyDescent="0.25">
      <c r="A28" s="109" t="s">
        <v>149</v>
      </c>
      <c r="B28" s="104"/>
      <c r="C28" s="104"/>
      <c r="D28" s="104"/>
      <c r="E28" s="104"/>
    </row>
    <row r="29" spans="1:5" ht="15.75" thickBot="1" x14ac:dyDescent="0.3">
      <c r="B29" s="105"/>
      <c r="C29" s="105"/>
      <c r="D29" s="105"/>
      <c r="E29" s="105"/>
    </row>
    <row r="30" spans="1:5" ht="15.75" thickBot="1" x14ac:dyDescent="0.3">
      <c r="A30" s="107" t="s">
        <v>80</v>
      </c>
      <c r="B30" s="125">
        <f t="shared" ref="B30:E30" si="2">SUM(B10+B12+B16+B18+B21+B24+B25+B28)</f>
        <v>0</v>
      </c>
      <c r="C30" s="125">
        <f t="shared" si="2"/>
        <v>0</v>
      </c>
      <c r="D30" s="125">
        <f t="shared" si="2"/>
        <v>0</v>
      </c>
      <c r="E30" s="125">
        <f t="shared" si="2"/>
        <v>0</v>
      </c>
    </row>
    <row r="32" spans="1:5" x14ac:dyDescent="0.25">
      <c r="A32" s="116" t="s">
        <v>22</v>
      </c>
      <c r="B32" s="175">
        <v>0.4</v>
      </c>
    </row>
    <row r="33" spans="1:5" x14ac:dyDescent="0.25">
      <c r="A33" s="116" t="s">
        <v>81</v>
      </c>
      <c r="B33" s="177">
        <f>MIN(B30:E30)</f>
        <v>0</v>
      </c>
    </row>
    <row r="34" spans="1:5" ht="15.75" thickBot="1" x14ac:dyDescent="0.3"/>
    <row r="35" spans="1:5" ht="15.75" thickBot="1" x14ac:dyDescent="0.3">
      <c r="A35" s="108" t="s">
        <v>18</v>
      </c>
      <c r="B35" s="127" t="e">
        <f>($B$33/B30)*$B$32</f>
        <v>#DIV/0!</v>
      </c>
      <c r="C35" s="127" t="e">
        <f t="shared" ref="C35:E35" si="3">($B$33/C30)*$B$32</f>
        <v>#DIV/0!</v>
      </c>
      <c r="D35" s="127" t="e">
        <f t="shared" si="3"/>
        <v>#DIV/0!</v>
      </c>
      <c r="E35" s="127" t="e">
        <f t="shared" si="3"/>
        <v>#DIV/0!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0"/>
  </sheetPr>
  <dimension ref="A1:CX18"/>
  <sheetViews>
    <sheetView tabSelected="1" zoomScale="90" zoomScaleNormal="90" workbookViewId="0">
      <pane xSplit="3" ySplit="3" topLeftCell="D5" activePane="bottomRight" state="frozen"/>
      <selection pane="topRight" activeCell="G1" sqref="G1"/>
      <selection pane="bottomLeft" activeCell="A4" sqref="A4"/>
      <selection pane="bottomRight" activeCell="G18" sqref="G18"/>
    </sheetView>
  </sheetViews>
  <sheetFormatPr defaultRowHeight="12.75" x14ac:dyDescent="0.2"/>
  <cols>
    <col min="1" max="1" width="4.85546875" bestFit="1" customWidth="1"/>
    <col min="2" max="2" width="22.5703125" customWidth="1"/>
    <col min="3" max="3" width="8.85546875" bestFit="1" customWidth="1"/>
    <col min="4" max="33" width="17.140625" style="1" customWidth="1"/>
    <col min="34" max="102" width="9.140625" style="1" customWidth="1"/>
  </cols>
  <sheetData>
    <row r="1" spans="1:102" ht="50.25" customHeight="1" thickBot="1" x14ac:dyDescent="0.25">
      <c r="A1" s="207" t="s">
        <v>19</v>
      </c>
      <c r="B1" s="208"/>
      <c r="C1" s="208"/>
      <c r="E1" s="89" t="s">
        <v>157</v>
      </c>
      <c r="F1" s="89"/>
      <c r="G1" s="89"/>
    </row>
    <row r="2" spans="1:102" ht="28.5" customHeight="1" x14ac:dyDescent="0.2">
      <c r="D2" s="203" t="str">
        <f>Input!C2</f>
        <v>Lot 1 – MIS for Primary Schools and Academies</v>
      </c>
      <c r="E2" s="205"/>
      <c r="F2" s="209"/>
      <c r="G2" s="209"/>
      <c r="H2" s="206"/>
      <c r="I2" s="203" t="str">
        <f>Input!D2</f>
        <v>Lot 2 – MIS for Secondary Schools and Academies</v>
      </c>
      <c r="J2" s="205"/>
      <c r="K2" s="209"/>
      <c r="L2" s="209"/>
      <c r="M2" s="206"/>
      <c r="N2" s="203" t="str">
        <f>Input!E2</f>
        <v>Lot 3 – FAS for LA Maintained Primary Schools</v>
      </c>
      <c r="O2" s="204"/>
      <c r="P2" s="204"/>
      <c r="Q2" s="205"/>
      <c r="R2" s="206"/>
      <c r="S2" s="203" t="str">
        <f>Input!F2</f>
        <v>Lot 4 – FAS for LA Maintained Secondary Schools</v>
      </c>
      <c r="T2" s="204"/>
      <c r="U2" s="204"/>
      <c r="V2" s="205"/>
      <c r="W2" s="206"/>
      <c r="X2" s="203" t="str">
        <f>Input!G2</f>
        <v>Lot 5 – FAS for Primary Academies and MATs</v>
      </c>
      <c r="Y2" s="204"/>
      <c r="Z2" s="204"/>
      <c r="AA2" s="205"/>
      <c r="AB2" s="206"/>
      <c r="AC2" s="203" t="str">
        <f>Input!H2</f>
        <v>Lot 6 – FAS for Secondary Academies and MATs</v>
      </c>
      <c r="AD2" s="204"/>
      <c r="AE2" s="204"/>
      <c r="AF2" s="205"/>
      <c r="AG2" s="206"/>
    </row>
    <row r="3" spans="1:102" s="16" customFormat="1" ht="35.450000000000003" customHeight="1" x14ac:dyDescent="0.25">
      <c r="A3" s="18" t="s">
        <v>21</v>
      </c>
      <c r="B3" s="18" t="s">
        <v>7</v>
      </c>
      <c r="C3" s="47" t="s">
        <v>20</v>
      </c>
      <c r="D3" s="85" t="s">
        <v>48</v>
      </c>
      <c r="E3" s="79" t="s">
        <v>84</v>
      </c>
      <c r="F3" s="119" t="s">
        <v>85</v>
      </c>
      <c r="G3" s="119" t="s">
        <v>86</v>
      </c>
      <c r="H3" s="86" t="s">
        <v>49</v>
      </c>
      <c r="I3" s="85" t="s">
        <v>48</v>
      </c>
      <c r="J3" s="79" t="s">
        <v>84</v>
      </c>
      <c r="K3" s="119" t="s">
        <v>85</v>
      </c>
      <c r="L3" s="119" t="s">
        <v>86</v>
      </c>
      <c r="M3" s="86" t="s">
        <v>49</v>
      </c>
      <c r="N3" s="85" t="s">
        <v>48</v>
      </c>
      <c r="O3" s="79" t="s">
        <v>84</v>
      </c>
      <c r="P3" s="119" t="s">
        <v>85</v>
      </c>
      <c r="Q3" s="119" t="s">
        <v>86</v>
      </c>
      <c r="R3" s="86" t="s">
        <v>49</v>
      </c>
      <c r="S3" s="85" t="s">
        <v>48</v>
      </c>
      <c r="T3" s="79" t="s">
        <v>84</v>
      </c>
      <c r="U3" s="119" t="s">
        <v>85</v>
      </c>
      <c r="V3" s="119" t="s">
        <v>86</v>
      </c>
      <c r="W3" s="86" t="s">
        <v>49</v>
      </c>
      <c r="X3" s="85" t="s">
        <v>48</v>
      </c>
      <c r="Y3" s="79" t="s">
        <v>84</v>
      </c>
      <c r="Z3" s="119" t="s">
        <v>85</v>
      </c>
      <c r="AA3" s="119" t="s">
        <v>86</v>
      </c>
      <c r="AB3" s="86" t="s">
        <v>49</v>
      </c>
      <c r="AC3" s="85" t="s">
        <v>48</v>
      </c>
      <c r="AD3" s="79" t="s">
        <v>84</v>
      </c>
      <c r="AE3" s="119" t="s">
        <v>85</v>
      </c>
      <c r="AF3" s="119" t="s">
        <v>86</v>
      </c>
      <c r="AG3" s="86" t="s">
        <v>49</v>
      </c>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row>
    <row r="4" spans="1:102" s="16" customFormat="1" ht="15" x14ac:dyDescent="0.2">
      <c r="A4" s="43">
        <v>3</v>
      </c>
      <c r="B4" s="55" t="str">
        <f>VLOOKUP(A4,Input!$A$8:$B$14,2)</f>
        <v>Bromcom Computers</v>
      </c>
      <c r="C4" s="44" t="str">
        <f>HLOOKUP(A4,'Thresholds - ALL'!$E$2:$Y$6,4)</f>
        <v>Y</v>
      </c>
      <c r="D4" s="46" t="str">
        <f>VLOOKUP($A4,Input!$A$8:$H$14,3)</f>
        <v>Y</v>
      </c>
      <c r="E4" s="87">
        <f>IF(C4="N",0,IF(D4="N",0,HLOOKUP(A4,'Lots 1 &amp; 2'!$E$2:$S$6,5)))</f>
        <v>0</v>
      </c>
      <c r="F4" s="87" t="e">
        <f>IF(C4="N",0,IF(D4="N",0,HLOOKUP(A4,'Lot 1 Pricing'!$B$3:$F$34,32)))</f>
        <v>#DIV/0!</v>
      </c>
      <c r="G4" s="87" t="e">
        <f t="shared" ref="G4:G10" si="0">SUM(E4:F4)</f>
        <v>#DIV/0!</v>
      </c>
      <c r="H4" s="167" t="e">
        <f t="shared" ref="H4:H10" si="1">RANK(G4,$G$4:$G$10)</f>
        <v>#DIV/0!</v>
      </c>
      <c r="I4" s="46" t="str">
        <f>VLOOKUP($A4,Input!$A$8:$H$14,4)</f>
        <v>Y</v>
      </c>
      <c r="J4" s="87">
        <f>IF($C4="N",0,IF(I4="N",0,HLOOKUP(A4,'Lots 1 &amp; 2'!$E$2:$S$6,5)))</f>
        <v>0</v>
      </c>
      <c r="K4" s="87" t="e">
        <f>IF(C4="n",0,IF(I4="N",0,HLOOKUP(A4,'Lot 2 Pricing'!$B$3:$E$34,32)))</f>
        <v>#DIV/0!</v>
      </c>
      <c r="L4" s="87" t="e">
        <f t="shared" ref="L4:L10" si="2">SUM(J4:K4)</f>
        <v>#DIV/0!</v>
      </c>
      <c r="M4" s="88">
        <f t="shared" ref="M4:M10" si="3">RANK(J4,$J$4:$J$10)</f>
        <v>1</v>
      </c>
      <c r="N4" s="46" t="str">
        <f>VLOOKUP($A4,Input!$A$8:$H$14,5)</f>
        <v>Y</v>
      </c>
      <c r="O4" s="87">
        <f>IF($C4="N",0,IF(N4="N",0,HLOOKUP(A4,'Lots 3 &amp; 4'!$E$2:$S$6,5)))</f>
        <v>0</v>
      </c>
      <c r="P4" s="87" t="e">
        <f>IF(C4="N",0,IF(N4="N",0,HLOOKUP(A4,'Lot 3 Pricing'!$B$3:$F$34,32)))</f>
        <v>#DIV/0!</v>
      </c>
      <c r="Q4" s="87" t="e">
        <f t="shared" ref="Q4:Q10" si="4">SUM(O4:P4)</f>
        <v>#DIV/0!</v>
      </c>
      <c r="R4" s="88" t="e">
        <f t="shared" ref="R4:R10" si="5">RANK(Q4,$Q$4:$Q$10)</f>
        <v>#DIV/0!</v>
      </c>
      <c r="S4" s="46" t="str">
        <f>VLOOKUP($A4,Input!$A$8:$H$14,6)</f>
        <v>Y</v>
      </c>
      <c r="T4" s="87">
        <f>IF($C4="N",0,IF(S4="N",0,HLOOKUP(A4,'Lots 3 &amp; 4'!$E$2:$S$6,5)))</f>
        <v>0</v>
      </c>
      <c r="U4" s="87" t="e">
        <f>IF(H4="N",0,IF(S4="N",0,HLOOKUP(A4,'Lot 4 Pricing'!$B$3:$F$34,32)))</f>
        <v>#DIV/0!</v>
      </c>
      <c r="V4" s="87" t="e">
        <f t="shared" ref="V4:V10" si="6">SUM(T4:U4)</f>
        <v>#DIV/0!</v>
      </c>
      <c r="W4" s="88" t="e">
        <f t="shared" ref="W4:W10" si="7">RANK(V4,$V$4:$V$10)</f>
        <v>#DIV/0!</v>
      </c>
      <c r="X4" s="46" t="str">
        <f>VLOOKUP($A4,Input!$A$8:$H$14,7)</f>
        <v>Y</v>
      </c>
      <c r="Y4" s="87">
        <f>IF($C4="N",0,IF(X4="N",0,HLOOKUP(A4,'Lots 5 &amp; 6'!$E$2:$P$6,5)))</f>
        <v>0</v>
      </c>
      <c r="Z4" s="87" t="e">
        <f>IF(M4="N",0,IF(X4="N",0,HLOOKUP(A4,'Lot 5 Pricing'!$B$3:$E$35,33)))</f>
        <v>#DIV/0!</v>
      </c>
      <c r="AA4" s="87" t="e">
        <f t="shared" ref="AA4:AA10" si="8">SUM(Y4:Z4)</f>
        <v>#DIV/0!</v>
      </c>
      <c r="AB4" s="88" t="e">
        <f t="shared" ref="AB4:AB10" si="9">RANK(AA4,$AA$4:$AA$10)</f>
        <v>#DIV/0!</v>
      </c>
      <c r="AC4" s="46" t="str">
        <f>VLOOKUP($A4,Input!$A$8:$H$14,8)</f>
        <v>Y</v>
      </c>
      <c r="AD4" s="87">
        <f>IF($C4="N",0,IF(AC4="N",0,HLOOKUP(A4,'Lots 5 &amp; 6'!$E$2:$P$6,5)))</f>
        <v>0</v>
      </c>
      <c r="AE4" s="87" t="e">
        <f>IF(C4="N",0,IF(AC4="N",0,HLOOKUP(A4,'Lot 6 Pricing'!$B$3:$E$35,33)))</f>
        <v>#DIV/0!</v>
      </c>
      <c r="AF4" s="87" t="e">
        <f t="shared" ref="AF4:AF10" si="10">SUM(AD4:AE4)</f>
        <v>#DIV/0!</v>
      </c>
      <c r="AG4" s="88" t="e">
        <f t="shared" ref="AG4:AG10" si="11">RANK(AF4,$AF$4:$AF$10)</f>
        <v>#DIV/0!</v>
      </c>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row>
    <row r="5" spans="1:102" s="16" customFormat="1" ht="15" x14ac:dyDescent="0.2">
      <c r="A5" s="46">
        <v>4</v>
      </c>
      <c r="B5" s="55" t="str">
        <f>VLOOKUP(A5,Input!$A$8:$B$14,2)</f>
        <v>Capita</v>
      </c>
      <c r="C5" s="44" t="str">
        <f>HLOOKUP(A5,'Thresholds - ALL'!$E$2:$Y$6,4)</f>
        <v>Y</v>
      </c>
      <c r="D5" s="46" t="str">
        <f>VLOOKUP($A5,Input!$A$8:$H$14,3)</f>
        <v>Y</v>
      </c>
      <c r="E5" s="87">
        <f>IF(C5="N",0,IF(D5="N",0,HLOOKUP(A5,'Lots 1 &amp; 2'!$E$2:$S$6,5)))</f>
        <v>0</v>
      </c>
      <c r="F5" s="87" t="e">
        <f>IF(C5="N",0,IF(D5="N",0,HLOOKUP(A5,'Lot 1 Pricing'!$B$3:$F$34,32)))</f>
        <v>#DIV/0!</v>
      </c>
      <c r="G5" s="87" t="e">
        <f t="shared" si="0"/>
        <v>#DIV/0!</v>
      </c>
      <c r="H5" s="167" t="e">
        <f t="shared" si="1"/>
        <v>#DIV/0!</v>
      </c>
      <c r="I5" s="46" t="str">
        <f>VLOOKUP($A5,Input!$A$8:$H$14,4)</f>
        <v>Y</v>
      </c>
      <c r="J5" s="87">
        <f>IF($C5="N",0,IF(I5="N",0,HLOOKUP(A5,'Lots 1 &amp; 2'!$E$2:$S$6,5)))</f>
        <v>0</v>
      </c>
      <c r="K5" s="87" t="e">
        <f>IF(C5="n",0,IF(I5="N",0,HLOOKUP(A5,'Lot 2 Pricing'!$B$3:$E$34,32)))</f>
        <v>#DIV/0!</v>
      </c>
      <c r="L5" s="87" t="e">
        <f t="shared" si="2"/>
        <v>#DIV/0!</v>
      </c>
      <c r="M5" s="88">
        <f t="shared" si="3"/>
        <v>1</v>
      </c>
      <c r="N5" s="46" t="str">
        <f>VLOOKUP($A5,Input!$A$8:$H$14,5)</f>
        <v>Y</v>
      </c>
      <c r="O5" s="87">
        <f>IF($C5="N",0,IF(N5="N",0,HLOOKUP(A5,'Lots 3 &amp; 4'!$E$2:$S$6,5)))</f>
        <v>0</v>
      </c>
      <c r="P5" s="87" t="e">
        <f>IF(C5="N",0,IF(N5="N",0,HLOOKUP(A5,'Lot 3 Pricing'!$B$3:$F$34,32)))</f>
        <v>#DIV/0!</v>
      </c>
      <c r="Q5" s="87" t="e">
        <f t="shared" si="4"/>
        <v>#DIV/0!</v>
      </c>
      <c r="R5" s="88" t="e">
        <f t="shared" si="5"/>
        <v>#DIV/0!</v>
      </c>
      <c r="S5" s="46" t="str">
        <f>VLOOKUP($A5,Input!$A$8:$H$14,6)</f>
        <v>Y</v>
      </c>
      <c r="T5" s="87">
        <f>IF($C5="N",0,IF(S5="N",0,HLOOKUP(A5,'Lots 3 &amp; 4'!$E$2:$S$6,5)))</f>
        <v>0</v>
      </c>
      <c r="U5" s="87" t="e">
        <f>IF(H5="N",0,IF(S5="N",0,HLOOKUP(A5,'Lot 4 Pricing'!$B$3:$F$34,32)))</f>
        <v>#DIV/0!</v>
      </c>
      <c r="V5" s="87" t="e">
        <f t="shared" si="6"/>
        <v>#DIV/0!</v>
      </c>
      <c r="W5" s="88" t="e">
        <f t="shared" si="7"/>
        <v>#DIV/0!</v>
      </c>
      <c r="X5" s="46" t="str">
        <f>VLOOKUP($A5,Input!$A$8:$H$14,7)</f>
        <v>Y</v>
      </c>
      <c r="Y5" s="87">
        <f>IF($C5="N",0,IF(X5="N",0,HLOOKUP(A5,'Lots 5 &amp; 6'!$E$2:$P$6,5)))</f>
        <v>0</v>
      </c>
      <c r="Z5" s="87" t="e">
        <f>IF(M5="N",0,IF(X5="N",0,HLOOKUP(A5,'Lot 5 Pricing'!$B$3:$E$35,33)))</f>
        <v>#DIV/0!</v>
      </c>
      <c r="AA5" s="87" t="e">
        <f t="shared" si="8"/>
        <v>#DIV/0!</v>
      </c>
      <c r="AB5" s="88" t="e">
        <f t="shared" si="9"/>
        <v>#DIV/0!</v>
      </c>
      <c r="AC5" s="46" t="str">
        <f>VLOOKUP($A5,Input!$A$8:$H$14,8)</f>
        <v>Y</v>
      </c>
      <c r="AD5" s="87">
        <f>IF($C5="N",0,IF(AC5="N",0,HLOOKUP(A5,'Lots 5 &amp; 6'!$E$2:$P$6,5)))</f>
        <v>0</v>
      </c>
      <c r="AE5" s="87" t="e">
        <f>IF(C5="N",0,IF(AC5="N",0,HLOOKUP(A5,'Lot 6 Pricing'!$B$3:$E$35,33)))</f>
        <v>#DIV/0!</v>
      </c>
      <c r="AF5" s="87" t="e">
        <f t="shared" si="10"/>
        <v>#DIV/0!</v>
      </c>
      <c r="AG5" s="88" t="e">
        <f t="shared" si="11"/>
        <v>#DIV/0!</v>
      </c>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row>
    <row r="6" spans="1:102" ht="15" x14ac:dyDescent="0.2">
      <c r="A6" s="46">
        <v>5</v>
      </c>
      <c r="B6" s="55" t="str">
        <f>VLOOKUP(A6,Input!$A$8:$B$14,2)</f>
        <v>HCSS Education</v>
      </c>
      <c r="C6" s="44" t="str">
        <f>HLOOKUP(A6,'Thresholds - ALL'!$E$2:$Y$6,4)</f>
        <v>Y</v>
      </c>
      <c r="D6" s="46" t="str">
        <f>VLOOKUP($A6,Input!$A$8:$H$14,3)</f>
        <v>N</v>
      </c>
      <c r="E6" s="87">
        <f>IF(C6="N",0,IF(D6="N",0,HLOOKUP(A6,'Lots 1 &amp; 2'!$E$2:$S$6,5)))</f>
        <v>0</v>
      </c>
      <c r="F6" s="87">
        <f>IF(C6="N",0,IF(D6="N",0,HLOOKUP(A6,'Lot 1 Pricing'!$B$3:$F$34,32)))</f>
        <v>0</v>
      </c>
      <c r="G6" s="87">
        <f t="shared" si="0"/>
        <v>0</v>
      </c>
      <c r="H6" s="167" t="e">
        <f t="shared" si="1"/>
        <v>#DIV/0!</v>
      </c>
      <c r="I6" s="46" t="str">
        <f>VLOOKUP($A6,Input!$A$8:$H$14,4)</f>
        <v>N</v>
      </c>
      <c r="J6" s="87">
        <f>IF($C6="N",0,IF(I6="N",0,HLOOKUP(A6,'Lots 1 &amp; 2'!$E$2:$S$6,5)))</f>
        <v>0</v>
      </c>
      <c r="K6" s="87">
        <f>IF(C6="n",0,IF(I6="N",0,HLOOKUP(A6,'Lot 2 Pricing'!$B$3:$E$34,32)))</f>
        <v>0</v>
      </c>
      <c r="L6" s="87">
        <f t="shared" si="2"/>
        <v>0</v>
      </c>
      <c r="M6" s="88">
        <f t="shared" si="3"/>
        <v>1</v>
      </c>
      <c r="N6" s="46" t="str">
        <f>VLOOKUP($A6,Input!$A$8:$H$14,5)</f>
        <v>Y</v>
      </c>
      <c r="O6" s="87">
        <f>IF($C6="N",0,IF(N6="N",0,HLOOKUP(A6,'Lots 3 &amp; 4'!$E$2:$S$6,5)))</f>
        <v>0</v>
      </c>
      <c r="P6" s="87" t="e">
        <f>IF(C6="N",0,IF(N6="N",0,HLOOKUP(A6,'Lot 3 Pricing'!$B$3:$F$34,32)))</f>
        <v>#DIV/0!</v>
      </c>
      <c r="Q6" s="87" t="e">
        <f t="shared" si="4"/>
        <v>#DIV/0!</v>
      </c>
      <c r="R6" s="88" t="e">
        <f t="shared" si="5"/>
        <v>#DIV/0!</v>
      </c>
      <c r="S6" s="46" t="str">
        <f>VLOOKUP($A6,Input!$A$8:$H$14,6)</f>
        <v>Y</v>
      </c>
      <c r="T6" s="87">
        <f>IF($C6="N",0,IF(S6="N",0,HLOOKUP(A6,'Lots 3 &amp; 4'!$E$2:$S$6,5)))</f>
        <v>0</v>
      </c>
      <c r="U6" s="87" t="e">
        <f>IF(H6="N",0,IF(S6="N",0,HLOOKUP(A6,'Lot 4 Pricing'!$B$3:$F$34,32)))</f>
        <v>#DIV/0!</v>
      </c>
      <c r="V6" s="87" t="e">
        <f t="shared" si="6"/>
        <v>#DIV/0!</v>
      </c>
      <c r="W6" s="88" t="e">
        <f t="shared" si="7"/>
        <v>#DIV/0!</v>
      </c>
      <c r="X6" s="46" t="str">
        <f>VLOOKUP($A6,Input!$A$8:$H$14,7)</f>
        <v>Y</v>
      </c>
      <c r="Y6" s="87">
        <f>IF($C6="N",0,IF(X6="N",0,HLOOKUP(A6,'Lots 5 &amp; 6'!$E$2:$P$6,5)))</f>
        <v>0</v>
      </c>
      <c r="Z6" s="87" t="e">
        <f>IF(M6="N",0,IF(X6="N",0,HLOOKUP(A6,'Lot 5 Pricing'!$B$3:$E$35,33)))</f>
        <v>#DIV/0!</v>
      </c>
      <c r="AA6" s="87" t="e">
        <f t="shared" si="8"/>
        <v>#DIV/0!</v>
      </c>
      <c r="AB6" s="88" t="e">
        <f t="shared" si="9"/>
        <v>#DIV/0!</v>
      </c>
      <c r="AC6" s="46" t="str">
        <f>VLOOKUP($A6,Input!$A$8:$H$14,8)</f>
        <v>Y</v>
      </c>
      <c r="AD6" s="87">
        <f>IF($C6="N",0,IF(AC6="N",0,HLOOKUP(A6,'Lots 5 &amp; 6'!$E$2:$P$6,5)))</f>
        <v>0</v>
      </c>
      <c r="AE6" s="87" t="e">
        <f>IF(C6="N",0,IF(AC6="N",0,HLOOKUP(A6,'Lot 6 Pricing'!$B$3:$E$35,33)))</f>
        <v>#DIV/0!</v>
      </c>
      <c r="AF6" s="87" t="e">
        <f t="shared" si="10"/>
        <v>#DIV/0!</v>
      </c>
      <c r="AG6" s="88" t="e">
        <f t="shared" si="11"/>
        <v>#DIV/0!</v>
      </c>
      <c r="CS6"/>
      <c r="CT6"/>
      <c r="CU6"/>
      <c r="CV6"/>
      <c r="CW6"/>
      <c r="CX6"/>
    </row>
    <row r="7" spans="1:102" ht="15" x14ac:dyDescent="0.2">
      <c r="A7" s="46">
        <v>6</v>
      </c>
      <c r="B7" s="55" t="str">
        <f>VLOOKUP(A7,Input!$A$8:$B$14,2)</f>
        <v>Histon House Ltd</v>
      </c>
      <c r="C7" s="44" t="str">
        <f>HLOOKUP(A7,'Thresholds - ALL'!$E$2:$Y$6,4)</f>
        <v>Y</v>
      </c>
      <c r="D7" s="46" t="str">
        <f>VLOOKUP($A7,Input!$A$8:$H$14,3)</f>
        <v>Y</v>
      </c>
      <c r="E7" s="87">
        <f>IF(C7="N",0,IF(D7="N",0,HLOOKUP(A7,'Lots 1 &amp; 2'!$E$2:$S$6,5)))</f>
        <v>0</v>
      </c>
      <c r="F7" s="87" t="e">
        <f>IF(C7="N",0,IF(D7="N",0,HLOOKUP(A7,'Lot 1 Pricing'!$B$3:$F$34,32)))</f>
        <v>#DIV/0!</v>
      </c>
      <c r="G7" s="87" t="e">
        <f t="shared" si="0"/>
        <v>#DIV/0!</v>
      </c>
      <c r="H7" s="167" t="e">
        <f t="shared" si="1"/>
        <v>#DIV/0!</v>
      </c>
      <c r="I7" s="46" t="str">
        <f>VLOOKUP($A7,Input!$A$8:$H$14,4)</f>
        <v>N</v>
      </c>
      <c r="J7" s="87">
        <f>IF($C7="N",0,IF(I7="N",0,HLOOKUP(A7,'Lots 1 &amp; 2'!$E$2:$S$6,5)))</f>
        <v>0</v>
      </c>
      <c r="K7" s="87">
        <f>IF(C7="n",0,IF(I7="N",0,HLOOKUP(A7,'Lot 2 Pricing'!$B$3:$E$34,32)))</f>
        <v>0</v>
      </c>
      <c r="L7" s="87">
        <f t="shared" si="2"/>
        <v>0</v>
      </c>
      <c r="M7" s="88">
        <f t="shared" si="3"/>
        <v>1</v>
      </c>
      <c r="N7" s="46" t="str">
        <f>VLOOKUP($A7,Input!$A$8:$H$14,5)</f>
        <v>N</v>
      </c>
      <c r="O7" s="87">
        <f>IF($C7="N",0,IF(N7="N",0,HLOOKUP(A7,'Lots 3 &amp; 4'!$E$2:$S$6,5)))</f>
        <v>0</v>
      </c>
      <c r="P7" s="87">
        <f>IF(C7="N",0,IF(N7="N",0,HLOOKUP(A7,'Lot 3 Pricing'!$B$3:$F$34,32)))</f>
        <v>0</v>
      </c>
      <c r="Q7" s="87">
        <f t="shared" si="4"/>
        <v>0</v>
      </c>
      <c r="R7" s="88" t="e">
        <f t="shared" si="5"/>
        <v>#DIV/0!</v>
      </c>
      <c r="S7" s="46" t="str">
        <f>VLOOKUP($A7,Input!$A$8:$H$14,6)</f>
        <v>N</v>
      </c>
      <c r="T7" s="87">
        <f>IF($C7="N",0,IF(S7="N",0,HLOOKUP(A7,'Lots 3 &amp; 4'!$E$2:$S$6,5)))</f>
        <v>0</v>
      </c>
      <c r="U7" s="87" t="e">
        <f>IF(H7="N",0,IF(S7="N",0,HLOOKUP(A7,'Lot 4 Pricing'!$B$3:$F$34,32)))</f>
        <v>#DIV/0!</v>
      </c>
      <c r="V7" s="87" t="e">
        <f t="shared" si="6"/>
        <v>#DIV/0!</v>
      </c>
      <c r="W7" s="88" t="e">
        <f t="shared" si="7"/>
        <v>#DIV/0!</v>
      </c>
      <c r="X7" s="46" t="str">
        <f>VLOOKUP($A7,Input!$A$8:$H$14,7)</f>
        <v>N</v>
      </c>
      <c r="Y7" s="87">
        <f>IF($C7="N",0,IF(X7="N",0,HLOOKUP(A7,'Lots 5 &amp; 6'!$E$2:$P$6,5)))</f>
        <v>0</v>
      </c>
      <c r="Z7" s="87">
        <f>IF(M7="N",0,IF(X7="N",0,HLOOKUP(A7,'Lot 5 Pricing'!$B$3:$E$35,33)))</f>
        <v>0</v>
      </c>
      <c r="AA7" s="87">
        <f t="shared" si="8"/>
        <v>0</v>
      </c>
      <c r="AB7" s="88" t="e">
        <f t="shared" si="9"/>
        <v>#DIV/0!</v>
      </c>
      <c r="AC7" s="46" t="str">
        <f>VLOOKUP($A7,Input!$A$8:$H$14,8)</f>
        <v>N</v>
      </c>
      <c r="AD7" s="87">
        <f>IF($C7="N",0,IF(AC7="N",0,HLOOKUP(A7,'Lots 5 &amp; 6'!$E$2:$P$6,5)))</f>
        <v>0</v>
      </c>
      <c r="AE7" s="87">
        <f>IF(C7="N",0,IF(AC7="N",0,HLOOKUP(A7,'Lot 6 Pricing'!$B$3:$E$35,33)))</f>
        <v>0</v>
      </c>
      <c r="AF7" s="87">
        <f t="shared" si="10"/>
        <v>0</v>
      </c>
      <c r="AG7" s="88" t="e">
        <f t="shared" si="11"/>
        <v>#DIV/0!</v>
      </c>
      <c r="CS7"/>
      <c r="CT7"/>
      <c r="CU7"/>
      <c r="CV7"/>
      <c r="CW7"/>
      <c r="CX7"/>
    </row>
    <row r="8" spans="1:102" ht="15" x14ac:dyDescent="0.2">
      <c r="A8" s="46">
        <v>8</v>
      </c>
      <c r="B8" s="55" t="str">
        <f>VLOOKUP(A8,Input!$A$8:$B$14,2)</f>
        <v>Pupil Asset</v>
      </c>
      <c r="C8" s="44" t="str">
        <f>HLOOKUP(A8,'Thresholds - ALL'!$E$2:$Y$6,4)</f>
        <v>Y</v>
      </c>
      <c r="D8" s="46" t="str">
        <f>VLOOKUP($A8,Input!$A$8:$H$14,3)</f>
        <v>Y</v>
      </c>
      <c r="E8" s="87">
        <f>IF(C8="N",0,IF(D8="N",0,HLOOKUP(A8,'Lots 1 &amp; 2'!$E$2:$S$6,5)))</f>
        <v>0</v>
      </c>
      <c r="F8" s="87" t="e">
        <f>IF(C8="N",0,IF(D8="N",0,HLOOKUP(A8,'Lot 1 Pricing'!$B$3:$F$34,32)))</f>
        <v>#DIV/0!</v>
      </c>
      <c r="G8" s="87" t="e">
        <f t="shared" si="0"/>
        <v>#DIV/0!</v>
      </c>
      <c r="H8" s="167" t="e">
        <f t="shared" si="1"/>
        <v>#DIV/0!</v>
      </c>
      <c r="I8" s="46" t="str">
        <f>VLOOKUP($A8,Input!$A$8:$H$14,4)</f>
        <v>Y</v>
      </c>
      <c r="J8" s="87">
        <f>IF($C8="N",0,IF(I8="N",0,HLOOKUP(A8,'Lots 1 &amp; 2'!$E$2:$S$6,5)))</f>
        <v>0</v>
      </c>
      <c r="K8" s="87" t="e">
        <f>IF(C8="n",0,IF(I8="N",0,HLOOKUP(A8,'Lot 2 Pricing'!$B$3:$E$34,32)))</f>
        <v>#DIV/0!</v>
      </c>
      <c r="L8" s="87" t="e">
        <f t="shared" si="2"/>
        <v>#DIV/0!</v>
      </c>
      <c r="M8" s="88">
        <f t="shared" si="3"/>
        <v>1</v>
      </c>
      <c r="N8" s="46" t="str">
        <f>VLOOKUP($A8,Input!$A$8:$H$14,5)</f>
        <v>N</v>
      </c>
      <c r="O8" s="87">
        <f>IF($C8="N",0,IF(N8="N",0,HLOOKUP(A8,'Lots 3 &amp; 4'!$E$2:$S$6,5)))</f>
        <v>0</v>
      </c>
      <c r="P8" s="87">
        <f>IF(C8="N",0,IF(N8="N",0,HLOOKUP(A8,'Lot 3 Pricing'!$B$3:$F$34,32)))</f>
        <v>0</v>
      </c>
      <c r="Q8" s="87">
        <f t="shared" si="4"/>
        <v>0</v>
      </c>
      <c r="R8" s="88" t="e">
        <f t="shared" si="5"/>
        <v>#DIV/0!</v>
      </c>
      <c r="S8" s="46" t="str">
        <f>VLOOKUP($A8,Input!$A$8:$H$14,6)</f>
        <v>N</v>
      </c>
      <c r="T8" s="87">
        <f>IF($C8="N",0,IF(S8="N",0,HLOOKUP(A8,'Lots 3 &amp; 4'!$E$2:$S$6,5)))</f>
        <v>0</v>
      </c>
      <c r="U8" s="87" t="e">
        <f>IF(H8="N",0,IF(S8="N",0,HLOOKUP(A8,'Lot 4 Pricing'!$B$3:$F$34,32)))</f>
        <v>#DIV/0!</v>
      </c>
      <c r="V8" s="87" t="e">
        <f t="shared" si="6"/>
        <v>#DIV/0!</v>
      </c>
      <c r="W8" s="88" t="e">
        <f t="shared" si="7"/>
        <v>#DIV/0!</v>
      </c>
      <c r="X8" s="46" t="str">
        <f>VLOOKUP($A8,Input!$A$8:$H$14,7)</f>
        <v>N</v>
      </c>
      <c r="Y8" s="87">
        <f>IF($C8="N",0,IF(X8="N",0,HLOOKUP(A8,'Lots 5 &amp; 6'!$E$2:$P$6,5)))</f>
        <v>0</v>
      </c>
      <c r="Z8" s="87">
        <f>IF(M8="N",0,IF(X8="N",0,HLOOKUP(A8,'Lot 5 Pricing'!$B$3:$E$35,33)))</f>
        <v>0</v>
      </c>
      <c r="AA8" s="87">
        <f t="shared" si="8"/>
        <v>0</v>
      </c>
      <c r="AB8" s="88" t="e">
        <f t="shared" si="9"/>
        <v>#DIV/0!</v>
      </c>
      <c r="AC8" s="46" t="str">
        <f>VLOOKUP($A8,Input!$A$8:$H$14,8)</f>
        <v>N</v>
      </c>
      <c r="AD8" s="87">
        <f>IF($C8="N",0,IF(AC8="N",0,HLOOKUP(A8,'Lots 5 &amp; 6'!$E$2:$P$6,5)))</f>
        <v>0</v>
      </c>
      <c r="AE8" s="87">
        <f>IF(C8="N",0,IF(AC8="N",0,HLOOKUP(A8,'Lot 6 Pricing'!$B$3:$E$35,33)))</f>
        <v>0</v>
      </c>
      <c r="AF8" s="87">
        <f t="shared" si="10"/>
        <v>0</v>
      </c>
      <c r="AG8" s="88" t="e">
        <f t="shared" si="11"/>
        <v>#DIV/0!</v>
      </c>
      <c r="CS8"/>
      <c r="CT8"/>
      <c r="CU8"/>
      <c r="CV8"/>
      <c r="CW8"/>
      <c r="CX8"/>
    </row>
    <row r="9" spans="1:102" ht="15" x14ac:dyDescent="0.2">
      <c r="A9" s="46">
        <v>9</v>
      </c>
      <c r="B9" s="55" t="str">
        <f>VLOOKUP(A9,Input!$A$8:$B$14,2)</f>
        <v>RM Education</v>
      </c>
      <c r="C9" s="44" t="str">
        <f>HLOOKUP(A9,'Thresholds - ALL'!$E$2:$Y$6,4)</f>
        <v>Y</v>
      </c>
      <c r="D9" s="46" t="str">
        <f>VLOOKUP($A9,Input!$A$8:$H$14,3)</f>
        <v>Y</v>
      </c>
      <c r="E9" s="87">
        <f>IF(C9="N",0,IF(D9="N",0,HLOOKUP(A9,'Lots 1 &amp; 2'!$E$2:$S$6,5)))</f>
        <v>0</v>
      </c>
      <c r="F9" s="87" t="e">
        <f>IF(C9="N",0,IF(D9="N",0,HLOOKUP(A9,'Lot 1 Pricing'!$B$3:$F$34,32)))</f>
        <v>#DIV/0!</v>
      </c>
      <c r="G9" s="87" t="e">
        <f t="shared" si="0"/>
        <v>#DIV/0!</v>
      </c>
      <c r="H9" s="167" t="e">
        <f t="shared" si="1"/>
        <v>#DIV/0!</v>
      </c>
      <c r="I9" s="46" t="str">
        <f>VLOOKUP($A9,Input!$A$8:$H$14,4)</f>
        <v>Y</v>
      </c>
      <c r="J9" s="87">
        <f>IF($C9="N",0,IF(I9="N",0,HLOOKUP(A9,'Lots 1 &amp; 2'!$E$2:$S$6,5)))</f>
        <v>0</v>
      </c>
      <c r="K9" s="87" t="e">
        <f>IF(C9="n",0,IF(I9="N",0,HLOOKUP(A9,'Lot 2 Pricing'!$B$3:$E$34,32)))</f>
        <v>#DIV/0!</v>
      </c>
      <c r="L9" s="87" t="e">
        <f t="shared" si="2"/>
        <v>#DIV/0!</v>
      </c>
      <c r="M9" s="88">
        <f t="shared" si="3"/>
        <v>1</v>
      </c>
      <c r="N9" s="46" t="str">
        <f>VLOOKUP($A9,Input!$A$8:$H$14,5)</f>
        <v>Y</v>
      </c>
      <c r="O9" s="87">
        <f>IF($C9="N",0,IF(N9="N",0,HLOOKUP(A9,'Lots 3 &amp; 4'!$E$2:$S$6,5)))</f>
        <v>0</v>
      </c>
      <c r="P9" s="87" t="e">
        <f>IF(C9="N",0,IF(N9="N",0,HLOOKUP(A9,'Lot 3 Pricing'!$B$3:$F$34,32)))</f>
        <v>#DIV/0!</v>
      </c>
      <c r="Q9" s="87" t="e">
        <f t="shared" si="4"/>
        <v>#DIV/0!</v>
      </c>
      <c r="R9" s="88" t="e">
        <f t="shared" si="5"/>
        <v>#DIV/0!</v>
      </c>
      <c r="S9" s="46" t="str">
        <f>VLOOKUP($A9,Input!$A$8:$H$14,6)</f>
        <v>Y</v>
      </c>
      <c r="T9" s="87">
        <f>IF($C9="N",0,IF(S9="N",0,HLOOKUP(A9,'Lots 3 &amp; 4'!$E$2:$S$6,5)))</f>
        <v>0</v>
      </c>
      <c r="U9" s="87" t="e">
        <f>IF(H9="N",0,IF(S9="N",0,HLOOKUP(A9,'Lot 4 Pricing'!$B$3:$F$34,32)))</f>
        <v>#DIV/0!</v>
      </c>
      <c r="V9" s="87" t="e">
        <f t="shared" si="6"/>
        <v>#DIV/0!</v>
      </c>
      <c r="W9" s="88" t="e">
        <f t="shared" si="7"/>
        <v>#DIV/0!</v>
      </c>
      <c r="X9" s="46" t="str">
        <f>VLOOKUP($A9,Input!$A$8:$H$14,7)</f>
        <v>N</v>
      </c>
      <c r="Y9" s="87">
        <f>IF($C9="N",0,IF(X9="N",0,HLOOKUP(A9,'Lots 5 &amp; 6'!$E$2:$P$6,5)))</f>
        <v>0</v>
      </c>
      <c r="Z9" s="87">
        <f>IF(M9="N",0,IF(X9="N",0,HLOOKUP(A9,'Lot 5 Pricing'!$B$3:$E$35,33)))</f>
        <v>0</v>
      </c>
      <c r="AA9" s="87">
        <f t="shared" si="8"/>
        <v>0</v>
      </c>
      <c r="AB9" s="88" t="e">
        <f t="shared" si="9"/>
        <v>#DIV/0!</v>
      </c>
      <c r="AC9" s="46" t="str">
        <f>VLOOKUP($A9,Input!$A$8:$H$14,8)</f>
        <v>N</v>
      </c>
      <c r="AD9" s="87">
        <f>IF($C9="N",0,IF(AC9="N",0,HLOOKUP(A9,'Lots 5 &amp; 6'!$E$2:$P$6,5)))</f>
        <v>0</v>
      </c>
      <c r="AE9" s="87">
        <f>IF(C9="N",0,IF(AC9="N",0,HLOOKUP(A9,'Lot 6 Pricing'!$B$3:$E$35,33)))</f>
        <v>0</v>
      </c>
      <c r="AF9" s="87">
        <f t="shared" si="10"/>
        <v>0</v>
      </c>
      <c r="AG9" s="88" t="e">
        <f t="shared" si="11"/>
        <v>#DIV/0!</v>
      </c>
      <c r="CS9"/>
      <c r="CT9"/>
      <c r="CU9"/>
      <c r="CV9"/>
      <c r="CW9"/>
      <c r="CX9"/>
    </row>
    <row r="10" spans="1:102" ht="15" x14ac:dyDescent="0.2">
      <c r="A10" s="46">
        <v>10</v>
      </c>
      <c r="B10" s="55" t="str">
        <f>VLOOKUP(A10,Input!$A$8:$B$14,2)</f>
        <v>Sage</v>
      </c>
      <c r="C10" s="44" t="str">
        <f>HLOOKUP(A10,'Thresholds - ALL'!$E$2:$Y$6,4)</f>
        <v>Y</v>
      </c>
      <c r="D10" s="46" t="str">
        <f>VLOOKUP($A10,Input!$A$8:$H$14,3)</f>
        <v>N</v>
      </c>
      <c r="E10" s="87">
        <f>IF(C10="N",0,IF(D10="N",0,HLOOKUP(A10,'Lots 1 &amp; 2'!$E$2:$S$6,5)))</f>
        <v>0</v>
      </c>
      <c r="F10" s="87">
        <f>IF(C10="N",0,IF(D10="N",0,HLOOKUP(A10,'Lot 1 Pricing'!$B$3:$F$34,32)))</f>
        <v>0</v>
      </c>
      <c r="G10" s="87">
        <f t="shared" si="0"/>
        <v>0</v>
      </c>
      <c r="H10" s="167" t="e">
        <f t="shared" si="1"/>
        <v>#DIV/0!</v>
      </c>
      <c r="I10" s="46" t="str">
        <f>VLOOKUP($A10,Input!$A$8:$H$14,4)</f>
        <v>N</v>
      </c>
      <c r="J10" s="87">
        <f>IF($C10="N",0,IF(I10="N",0,HLOOKUP(A10,'Lots 1 &amp; 2'!$E$2:$S$6,5)))</f>
        <v>0</v>
      </c>
      <c r="K10" s="87">
        <f>IF(C10="n",0,IF(I10="N",0,HLOOKUP(A10,'Lot 2 Pricing'!$B$3:$E$34,32)))</f>
        <v>0</v>
      </c>
      <c r="L10" s="87">
        <f t="shared" si="2"/>
        <v>0</v>
      </c>
      <c r="M10" s="88">
        <f t="shared" si="3"/>
        <v>1</v>
      </c>
      <c r="N10" s="46" t="str">
        <f>VLOOKUP($A10,Input!$A$8:$H$14,5)</f>
        <v>Y</v>
      </c>
      <c r="O10" s="87">
        <f>IF($C10="N",0,IF(N10="N",0,HLOOKUP(A10,'Lots 3 &amp; 4'!$E$2:$S$6,5)))</f>
        <v>0</v>
      </c>
      <c r="P10" s="87" t="e">
        <f>IF(C10="N",0,IF(N10="N",0,HLOOKUP(A10,'Lot 3 Pricing'!$B$3:$F$34,32)))</f>
        <v>#DIV/0!</v>
      </c>
      <c r="Q10" s="87" t="e">
        <f t="shared" si="4"/>
        <v>#DIV/0!</v>
      </c>
      <c r="R10" s="88" t="e">
        <f t="shared" si="5"/>
        <v>#DIV/0!</v>
      </c>
      <c r="S10" s="46" t="str">
        <f>VLOOKUP($A10,Input!$A$8:$H$14,6)</f>
        <v>Y</v>
      </c>
      <c r="T10" s="87">
        <f>IF($C10="N",0,IF(S10="N",0,HLOOKUP(A10,'Lots 3 &amp; 4'!$E$2:$S$6,5)))</f>
        <v>0</v>
      </c>
      <c r="U10" s="87" t="e">
        <f>IF(H10="N",0,IF(S10="N",0,HLOOKUP(A10,'Lot 4 Pricing'!$B$3:$F$34,32)))</f>
        <v>#DIV/0!</v>
      </c>
      <c r="V10" s="87" t="e">
        <f t="shared" si="6"/>
        <v>#DIV/0!</v>
      </c>
      <c r="W10" s="88" t="e">
        <f t="shared" si="7"/>
        <v>#DIV/0!</v>
      </c>
      <c r="X10" s="46" t="str">
        <f>VLOOKUP($A10,Input!$A$8:$H$14,7)</f>
        <v>Y</v>
      </c>
      <c r="Y10" s="87">
        <f>IF($C10="N",0,IF(X10="N",0,HLOOKUP(A10,'Lots 5 &amp; 6'!$E$2:$P$6,5)))</f>
        <v>0</v>
      </c>
      <c r="Z10" s="87" t="e">
        <f>IF(M10="N",0,IF(X10="N",0,HLOOKUP(A10,'Lot 5 Pricing'!$B$3:$E$35,33)))</f>
        <v>#DIV/0!</v>
      </c>
      <c r="AA10" s="87" t="e">
        <f t="shared" si="8"/>
        <v>#DIV/0!</v>
      </c>
      <c r="AB10" s="88" t="e">
        <f t="shared" si="9"/>
        <v>#DIV/0!</v>
      </c>
      <c r="AC10" s="46" t="str">
        <f>VLOOKUP($A10,Input!$A$8:$H$14,8)</f>
        <v>Y</v>
      </c>
      <c r="AD10" s="87">
        <f>IF($C10="N",0,IF(AC10="N",0,HLOOKUP(A10,'Lots 5 &amp; 6'!$E$2:$P$6,5)))</f>
        <v>0</v>
      </c>
      <c r="AE10" s="87" t="e">
        <f>IF(C10="N",0,IF(AC10="N",0,HLOOKUP(A10,'Lot 6 Pricing'!$B$3:$E$35,33)))</f>
        <v>#DIV/0!</v>
      </c>
      <c r="AF10" s="87" t="e">
        <f t="shared" si="10"/>
        <v>#DIV/0!</v>
      </c>
      <c r="AG10" s="88" t="e">
        <f t="shared" si="11"/>
        <v>#DIV/0!</v>
      </c>
      <c r="CS10"/>
      <c r="CT10"/>
      <c r="CU10"/>
      <c r="CV10"/>
      <c r="CW10"/>
      <c r="CX10"/>
    </row>
    <row r="17" spans="2:3" x14ac:dyDescent="0.2">
      <c r="B17" s="7"/>
      <c r="C17" s="7"/>
    </row>
    <row r="18" spans="2:3" x14ac:dyDescent="0.2">
      <c r="B18" s="6"/>
      <c r="C18" s="6"/>
    </row>
  </sheetData>
  <mergeCells count="7">
    <mergeCell ref="X2:AB2"/>
    <mergeCell ref="AC2:AG2"/>
    <mergeCell ref="A1:C1"/>
    <mergeCell ref="D2:H2"/>
    <mergeCell ref="I2:M2"/>
    <mergeCell ref="N2:R2"/>
    <mergeCell ref="S2:W2"/>
  </mergeCells>
  <phoneticPr fontId="0" type="noConversion"/>
  <conditionalFormatting sqref="D4:D10 I4:I10 P4:P10 N4:N10 S4:S10 U4:U10 X4:X10 Z4:Z10 AC4:AC10 AE4:AE10">
    <cfRule type="cellIs" dxfId="2" priority="21" operator="equal">
      <formula>"N"</formula>
    </cfRule>
  </conditionalFormatting>
  <conditionalFormatting sqref="C4:AG10">
    <cfRule type="cellIs" dxfId="1" priority="10" operator="equal">
      <formula>"Y"</formula>
    </cfRule>
    <cfRule type="cellIs" dxfId="0" priority="11" operator="equal">
      <formula>"N"</formula>
    </cfRule>
  </conditionalFormatting>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9"/>
  <sheetViews>
    <sheetView zoomScale="130" zoomScaleNormal="130" workbookViewId="0">
      <selection activeCell="A18" sqref="A18"/>
    </sheetView>
  </sheetViews>
  <sheetFormatPr defaultRowHeight="12.75" x14ac:dyDescent="0.2"/>
  <cols>
    <col min="1" max="1" width="9.85546875" customWidth="1"/>
    <col min="2" max="2" width="22.85546875" customWidth="1"/>
    <col min="3" max="3" width="64.7109375" customWidth="1"/>
    <col min="257" max="257" width="9.85546875" customWidth="1"/>
    <col min="258" max="258" width="22.85546875" customWidth="1"/>
    <col min="259" max="259" width="64.7109375" customWidth="1"/>
    <col min="513" max="513" width="9.85546875" customWidth="1"/>
    <col min="514" max="514" width="22.85546875" customWidth="1"/>
    <col min="515" max="515" width="64.7109375" customWidth="1"/>
    <col min="769" max="769" width="9.85546875" customWidth="1"/>
    <col min="770" max="770" width="22.85546875" customWidth="1"/>
    <col min="771" max="771" width="64.7109375" customWidth="1"/>
    <col min="1025" max="1025" width="9.85546875" customWidth="1"/>
    <col min="1026" max="1026" width="22.85546875" customWidth="1"/>
    <col min="1027" max="1027" width="64.7109375" customWidth="1"/>
    <col min="1281" max="1281" width="9.85546875" customWidth="1"/>
    <col min="1282" max="1282" width="22.85546875" customWidth="1"/>
    <col min="1283" max="1283" width="64.7109375" customWidth="1"/>
    <col min="1537" max="1537" width="9.85546875" customWidth="1"/>
    <col min="1538" max="1538" width="22.85546875" customWidth="1"/>
    <col min="1539" max="1539" width="64.7109375" customWidth="1"/>
    <col min="1793" max="1793" width="9.85546875" customWidth="1"/>
    <col min="1794" max="1794" width="22.85546875" customWidth="1"/>
    <col min="1795" max="1795" width="64.7109375" customWidth="1"/>
    <col min="2049" max="2049" width="9.85546875" customWidth="1"/>
    <col min="2050" max="2050" width="22.85546875" customWidth="1"/>
    <col min="2051" max="2051" width="64.7109375" customWidth="1"/>
    <col min="2305" max="2305" width="9.85546875" customWidth="1"/>
    <col min="2306" max="2306" width="22.85546875" customWidth="1"/>
    <col min="2307" max="2307" width="64.7109375" customWidth="1"/>
    <col min="2561" max="2561" width="9.85546875" customWidth="1"/>
    <col min="2562" max="2562" width="22.85546875" customWidth="1"/>
    <col min="2563" max="2563" width="64.7109375" customWidth="1"/>
    <col min="2817" max="2817" width="9.85546875" customWidth="1"/>
    <col min="2818" max="2818" width="22.85546875" customWidth="1"/>
    <col min="2819" max="2819" width="64.7109375" customWidth="1"/>
    <col min="3073" max="3073" width="9.85546875" customWidth="1"/>
    <col min="3074" max="3074" width="22.85546875" customWidth="1"/>
    <col min="3075" max="3075" width="64.7109375" customWidth="1"/>
    <col min="3329" max="3329" width="9.85546875" customWidth="1"/>
    <col min="3330" max="3330" width="22.85546875" customWidth="1"/>
    <col min="3331" max="3331" width="64.7109375" customWidth="1"/>
    <col min="3585" max="3585" width="9.85546875" customWidth="1"/>
    <col min="3586" max="3586" width="22.85546875" customWidth="1"/>
    <col min="3587" max="3587" width="64.7109375" customWidth="1"/>
    <col min="3841" max="3841" width="9.85546875" customWidth="1"/>
    <col min="3842" max="3842" width="22.85546875" customWidth="1"/>
    <col min="3843" max="3843" width="64.7109375" customWidth="1"/>
    <col min="4097" max="4097" width="9.85546875" customWidth="1"/>
    <col min="4098" max="4098" width="22.85546875" customWidth="1"/>
    <col min="4099" max="4099" width="64.7109375" customWidth="1"/>
    <col min="4353" max="4353" width="9.85546875" customWidth="1"/>
    <col min="4354" max="4354" width="22.85546875" customWidth="1"/>
    <col min="4355" max="4355" width="64.7109375" customWidth="1"/>
    <col min="4609" max="4609" width="9.85546875" customWidth="1"/>
    <col min="4610" max="4610" width="22.85546875" customWidth="1"/>
    <col min="4611" max="4611" width="64.7109375" customWidth="1"/>
    <col min="4865" max="4865" width="9.85546875" customWidth="1"/>
    <col min="4866" max="4866" width="22.85546875" customWidth="1"/>
    <col min="4867" max="4867" width="64.7109375" customWidth="1"/>
    <col min="5121" max="5121" width="9.85546875" customWidth="1"/>
    <col min="5122" max="5122" width="22.85546875" customWidth="1"/>
    <col min="5123" max="5123" width="64.7109375" customWidth="1"/>
    <col min="5377" max="5377" width="9.85546875" customWidth="1"/>
    <col min="5378" max="5378" width="22.85546875" customWidth="1"/>
    <col min="5379" max="5379" width="64.7109375" customWidth="1"/>
    <col min="5633" max="5633" width="9.85546875" customWidth="1"/>
    <col min="5634" max="5634" width="22.85546875" customWidth="1"/>
    <col min="5635" max="5635" width="64.7109375" customWidth="1"/>
    <col min="5889" max="5889" width="9.85546875" customWidth="1"/>
    <col min="5890" max="5890" width="22.85546875" customWidth="1"/>
    <col min="5891" max="5891" width="64.7109375" customWidth="1"/>
    <col min="6145" max="6145" width="9.85546875" customWidth="1"/>
    <col min="6146" max="6146" width="22.85546875" customWidth="1"/>
    <col min="6147" max="6147" width="64.7109375" customWidth="1"/>
    <col min="6401" max="6401" width="9.85546875" customWidth="1"/>
    <col min="6402" max="6402" width="22.85546875" customWidth="1"/>
    <col min="6403" max="6403" width="64.7109375" customWidth="1"/>
    <col min="6657" max="6657" width="9.85546875" customWidth="1"/>
    <col min="6658" max="6658" width="22.85546875" customWidth="1"/>
    <col min="6659" max="6659" width="64.7109375" customWidth="1"/>
    <col min="6913" max="6913" width="9.85546875" customWidth="1"/>
    <col min="6914" max="6914" width="22.85546875" customWidth="1"/>
    <col min="6915" max="6915" width="64.7109375" customWidth="1"/>
    <col min="7169" max="7169" width="9.85546875" customWidth="1"/>
    <col min="7170" max="7170" width="22.85546875" customWidth="1"/>
    <col min="7171" max="7171" width="64.7109375" customWidth="1"/>
    <col min="7425" max="7425" width="9.85546875" customWidth="1"/>
    <col min="7426" max="7426" width="22.85546875" customWidth="1"/>
    <col min="7427" max="7427" width="64.7109375" customWidth="1"/>
    <col min="7681" max="7681" width="9.85546875" customWidth="1"/>
    <col min="7682" max="7682" width="22.85546875" customWidth="1"/>
    <col min="7683" max="7683" width="64.7109375" customWidth="1"/>
    <col min="7937" max="7937" width="9.85546875" customWidth="1"/>
    <col min="7938" max="7938" width="22.85546875" customWidth="1"/>
    <col min="7939" max="7939" width="64.7109375" customWidth="1"/>
    <col min="8193" max="8193" width="9.85546875" customWidth="1"/>
    <col min="8194" max="8194" width="22.85546875" customWidth="1"/>
    <col min="8195" max="8195" width="64.7109375" customWidth="1"/>
    <col min="8449" max="8449" width="9.85546875" customWidth="1"/>
    <col min="8450" max="8450" width="22.85546875" customWidth="1"/>
    <col min="8451" max="8451" width="64.7109375" customWidth="1"/>
    <col min="8705" max="8705" width="9.85546875" customWidth="1"/>
    <col min="8706" max="8706" width="22.85546875" customWidth="1"/>
    <col min="8707" max="8707" width="64.7109375" customWidth="1"/>
    <col min="8961" max="8961" width="9.85546875" customWidth="1"/>
    <col min="8962" max="8962" width="22.85546875" customWidth="1"/>
    <col min="8963" max="8963" width="64.7109375" customWidth="1"/>
    <col min="9217" max="9217" width="9.85546875" customWidth="1"/>
    <col min="9218" max="9218" width="22.85546875" customWidth="1"/>
    <col min="9219" max="9219" width="64.7109375" customWidth="1"/>
    <col min="9473" max="9473" width="9.85546875" customWidth="1"/>
    <col min="9474" max="9474" width="22.85546875" customWidth="1"/>
    <col min="9475" max="9475" width="64.7109375" customWidth="1"/>
    <col min="9729" max="9729" width="9.85546875" customWidth="1"/>
    <col min="9730" max="9730" width="22.85546875" customWidth="1"/>
    <col min="9731" max="9731" width="64.7109375" customWidth="1"/>
    <col min="9985" max="9985" width="9.85546875" customWidth="1"/>
    <col min="9986" max="9986" width="22.85546875" customWidth="1"/>
    <col min="9987" max="9987" width="64.7109375" customWidth="1"/>
    <col min="10241" max="10241" width="9.85546875" customWidth="1"/>
    <col min="10242" max="10242" width="22.85546875" customWidth="1"/>
    <col min="10243" max="10243" width="64.7109375" customWidth="1"/>
    <col min="10497" max="10497" width="9.85546875" customWidth="1"/>
    <col min="10498" max="10498" width="22.85546875" customWidth="1"/>
    <col min="10499" max="10499" width="64.7109375" customWidth="1"/>
    <col min="10753" max="10753" width="9.85546875" customWidth="1"/>
    <col min="10754" max="10754" width="22.85546875" customWidth="1"/>
    <col min="10755" max="10755" width="64.7109375" customWidth="1"/>
    <col min="11009" max="11009" width="9.85546875" customWidth="1"/>
    <col min="11010" max="11010" width="22.85546875" customWidth="1"/>
    <col min="11011" max="11011" width="64.7109375" customWidth="1"/>
    <col min="11265" max="11265" width="9.85546875" customWidth="1"/>
    <col min="11266" max="11266" width="22.85546875" customWidth="1"/>
    <col min="11267" max="11267" width="64.7109375" customWidth="1"/>
    <col min="11521" max="11521" width="9.85546875" customWidth="1"/>
    <col min="11522" max="11522" width="22.85546875" customWidth="1"/>
    <col min="11523" max="11523" width="64.7109375" customWidth="1"/>
    <col min="11777" max="11777" width="9.85546875" customWidth="1"/>
    <col min="11778" max="11778" width="22.85546875" customWidth="1"/>
    <col min="11779" max="11779" width="64.7109375" customWidth="1"/>
    <col min="12033" max="12033" width="9.85546875" customWidth="1"/>
    <col min="12034" max="12034" width="22.85546875" customWidth="1"/>
    <col min="12035" max="12035" width="64.7109375" customWidth="1"/>
    <col min="12289" max="12289" width="9.85546875" customWidth="1"/>
    <col min="12290" max="12290" width="22.85546875" customWidth="1"/>
    <col min="12291" max="12291" width="64.7109375" customWidth="1"/>
    <col min="12545" max="12545" width="9.85546875" customWidth="1"/>
    <col min="12546" max="12546" width="22.85546875" customWidth="1"/>
    <col min="12547" max="12547" width="64.7109375" customWidth="1"/>
    <col min="12801" max="12801" width="9.85546875" customWidth="1"/>
    <col min="12802" max="12802" width="22.85546875" customWidth="1"/>
    <col min="12803" max="12803" width="64.7109375" customWidth="1"/>
    <col min="13057" max="13057" width="9.85546875" customWidth="1"/>
    <col min="13058" max="13058" width="22.85546875" customWidth="1"/>
    <col min="13059" max="13059" width="64.7109375" customWidth="1"/>
    <col min="13313" max="13313" width="9.85546875" customWidth="1"/>
    <col min="13314" max="13314" width="22.85546875" customWidth="1"/>
    <col min="13315" max="13315" width="64.7109375" customWidth="1"/>
    <col min="13569" max="13569" width="9.85546875" customWidth="1"/>
    <col min="13570" max="13570" width="22.85546875" customWidth="1"/>
    <col min="13571" max="13571" width="64.7109375" customWidth="1"/>
    <col min="13825" max="13825" width="9.85546875" customWidth="1"/>
    <col min="13826" max="13826" width="22.85546875" customWidth="1"/>
    <col min="13827" max="13827" width="64.7109375" customWidth="1"/>
    <col min="14081" max="14081" width="9.85546875" customWidth="1"/>
    <col min="14082" max="14082" width="22.85546875" customWidth="1"/>
    <col min="14083" max="14083" width="64.7109375" customWidth="1"/>
    <col min="14337" max="14337" width="9.85546875" customWidth="1"/>
    <col min="14338" max="14338" width="22.85546875" customWidth="1"/>
    <col min="14339" max="14339" width="64.7109375" customWidth="1"/>
    <col min="14593" max="14593" width="9.85546875" customWidth="1"/>
    <col min="14594" max="14594" width="22.85546875" customWidth="1"/>
    <col min="14595" max="14595" width="64.7109375" customWidth="1"/>
    <col min="14849" max="14849" width="9.85546875" customWidth="1"/>
    <col min="14850" max="14850" width="22.85546875" customWidth="1"/>
    <col min="14851" max="14851" width="64.7109375" customWidth="1"/>
    <col min="15105" max="15105" width="9.85546875" customWidth="1"/>
    <col min="15106" max="15106" width="22.85546875" customWidth="1"/>
    <col min="15107" max="15107" width="64.7109375" customWidth="1"/>
    <col min="15361" max="15361" width="9.85546875" customWidth="1"/>
    <col min="15362" max="15362" width="22.85546875" customWidth="1"/>
    <col min="15363" max="15363" width="64.7109375" customWidth="1"/>
    <col min="15617" max="15617" width="9.85546875" customWidth="1"/>
    <col min="15618" max="15618" width="22.85546875" customWidth="1"/>
    <col min="15619" max="15619" width="64.7109375" customWidth="1"/>
    <col min="15873" max="15873" width="9.85546875" customWidth="1"/>
    <col min="15874" max="15874" width="22.85546875" customWidth="1"/>
    <col min="15875" max="15875" width="64.7109375" customWidth="1"/>
    <col min="16129" max="16129" width="9.85546875" customWidth="1"/>
    <col min="16130" max="16130" width="22.85546875" customWidth="1"/>
    <col min="16131" max="16131" width="64.7109375" customWidth="1"/>
  </cols>
  <sheetData>
    <row r="1" spans="1:6" ht="14.25" x14ac:dyDescent="0.2">
      <c r="A1" s="21" t="s">
        <v>23</v>
      </c>
      <c r="B1" s="42"/>
      <c r="C1" s="42"/>
      <c r="D1" s="42"/>
      <c r="E1" s="42"/>
      <c r="F1" s="42"/>
    </row>
    <row r="2" spans="1:6" ht="16.350000000000001" customHeight="1" thickBot="1" x14ac:dyDescent="0.25">
      <c r="A2" s="42"/>
      <c r="B2" s="42"/>
      <c r="C2" s="42"/>
      <c r="D2" s="42"/>
      <c r="E2" s="42"/>
      <c r="F2" s="42"/>
    </row>
    <row r="3" spans="1:6" ht="13.5" thickBot="1" x14ac:dyDescent="0.25">
      <c r="A3" s="51" t="s">
        <v>18</v>
      </c>
      <c r="B3" s="180" t="s">
        <v>24</v>
      </c>
      <c r="C3" s="181"/>
    </row>
    <row r="4" spans="1:6" ht="39" thickBot="1" x14ac:dyDescent="0.25">
      <c r="A4" s="52">
        <v>10</v>
      </c>
      <c r="B4" s="53" t="s">
        <v>25</v>
      </c>
      <c r="C4" s="54" t="s">
        <v>26</v>
      </c>
    </row>
    <row r="5" spans="1:6" ht="39" thickBot="1" x14ac:dyDescent="0.25">
      <c r="A5" s="52">
        <v>8</v>
      </c>
      <c r="B5" s="53" t="s">
        <v>27</v>
      </c>
      <c r="C5" s="54" t="s">
        <v>28</v>
      </c>
    </row>
    <row r="6" spans="1:6" ht="39" thickBot="1" x14ac:dyDescent="0.25">
      <c r="A6" s="52">
        <v>6</v>
      </c>
      <c r="B6" s="53" t="s">
        <v>29</v>
      </c>
      <c r="C6" s="54" t="s">
        <v>30</v>
      </c>
    </row>
    <row r="7" spans="1:6" ht="26.25" thickBot="1" x14ac:dyDescent="0.25">
      <c r="A7" s="52">
        <v>4</v>
      </c>
      <c r="B7" s="53" t="s">
        <v>31</v>
      </c>
      <c r="C7" s="54" t="s">
        <v>32</v>
      </c>
    </row>
    <row r="8" spans="1:6" ht="26.25" thickBot="1" x14ac:dyDescent="0.25">
      <c r="A8" s="52">
        <v>2</v>
      </c>
      <c r="B8" s="53" t="s">
        <v>33</v>
      </c>
      <c r="C8" s="54" t="s">
        <v>34</v>
      </c>
    </row>
    <row r="9" spans="1:6" ht="51.75" thickBot="1" x14ac:dyDescent="0.25">
      <c r="A9" s="52">
        <v>0</v>
      </c>
      <c r="B9" s="53" t="s">
        <v>35</v>
      </c>
      <c r="C9" s="54" t="s">
        <v>36</v>
      </c>
    </row>
  </sheetData>
  <mergeCells count="1">
    <mergeCell ref="B3:C3"/>
  </mergeCell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D41"/>
  <sheetViews>
    <sheetView zoomScale="90" zoomScaleNormal="90" workbookViewId="0">
      <pane xSplit="4" ySplit="6" topLeftCell="E16" activePane="bottomRight" state="frozen"/>
      <selection pane="topRight" activeCell="E1" sqref="E1"/>
      <selection pane="bottomLeft" activeCell="A13" sqref="A13"/>
      <selection pane="bottomRight" activeCell="AA18" sqref="AA18"/>
    </sheetView>
  </sheetViews>
  <sheetFormatPr defaultRowHeight="12.75" x14ac:dyDescent="0.2"/>
  <cols>
    <col min="1" max="1" width="10.140625" style="17" customWidth="1"/>
    <col min="2" max="2" width="58.140625" style="42" customWidth="1"/>
    <col min="3" max="3" width="17.5703125" style="42" customWidth="1"/>
    <col min="4" max="4" width="15.85546875" style="75" customWidth="1"/>
    <col min="5" max="6" width="12.7109375" customWidth="1"/>
    <col min="7" max="7" width="59.7109375" style="165" customWidth="1"/>
    <col min="8" max="9" width="12.7109375" customWidth="1"/>
    <col min="10" max="10" width="59.7109375" customWidth="1"/>
    <col min="11" max="12" width="12.7109375" customWidth="1"/>
    <col min="13" max="13" width="59.7109375" style="165" customWidth="1"/>
    <col min="14" max="15" width="12.7109375" style="1" customWidth="1"/>
    <col min="16" max="16" width="59.7109375" style="103" customWidth="1"/>
    <col min="17" max="18" width="12.7109375" style="1" customWidth="1"/>
    <col min="19" max="19" width="59.7109375" style="103" customWidth="1"/>
    <col min="20" max="21" width="12.7109375" style="1" customWidth="1"/>
    <col min="22" max="22" width="59.7109375" style="103" customWidth="1"/>
    <col min="23" max="24" width="12.7109375" style="1" customWidth="1"/>
    <col min="25" max="25" width="59.7109375" style="103" customWidth="1"/>
    <col min="26" max="52" width="9.140625" style="1" customWidth="1"/>
  </cols>
  <sheetData>
    <row r="1" spans="1:82" ht="18" x14ac:dyDescent="0.2">
      <c r="A1" s="117" t="s">
        <v>83</v>
      </c>
      <c r="B1" s="118"/>
      <c r="C1" s="118"/>
      <c r="D1" s="118"/>
    </row>
    <row r="2" spans="1:82" ht="13.5" thickBot="1" x14ac:dyDescent="0.25">
      <c r="B2" s="4"/>
      <c r="F2">
        <v>3</v>
      </c>
      <c r="I2">
        <v>4</v>
      </c>
      <c r="L2">
        <v>5</v>
      </c>
      <c r="O2" s="1">
        <v>6</v>
      </c>
      <c r="R2" s="1">
        <v>8</v>
      </c>
      <c r="U2" s="1">
        <v>9</v>
      </c>
      <c r="X2" s="1">
        <v>10</v>
      </c>
    </row>
    <row r="3" spans="1:82" ht="20.25" customHeight="1" thickBot="1" x14ac:dyDescent="0.3">
      <c r="B3" s="63"/>
      <c r="C3" s="182" t="s">
        <v>15</v>
      </c>
      <c r="D3" s="182" t="s">
        <v>16</v>
      </c>
      <c r="E3" s="184" t="str">
        <f>VLOOKUP(F2,Input!$A$8:$B$14,2)</f>
        <v>Bromcom Computers</v>
      </c>
      <c r="F3" s="184"/>
      <c r="G3" s="185"/>
      <c r="H3" s="184" t="str">
        <f>VLOOKUP(I2,Input!$A$8:$B$14,2)</f>
        <v>Capita</v>
      </c>
      <c r="I3" s="184"/>
      <c r="J3" s="185"/>
      <c r="K3" s="184" t="str">
        <f>VLOOKUP(L2,Input!$A$8:$B$14,2)</f>
        <v>HCSS Education</v>
      </c>
      <c r="L3" s="184"/>
      <c r="M3" s="185"/>
      <c r="N3" s="184" t="str">
        <f>VLOOKUP(O2,Input!$A$8:$B$14,2)</f>
        <v>Histon House Ltd</v>
      </c>
      <c r="O3" s="184"/>
      <c r="P3" s="185"/>
      <c r="Q3" s="184" t="str">
        <f>VLOOKUP(R2,Input!$A$8:$B$14,2)</f>
        <v>Pupil Asset</v>
      </c>
      <c r="R3" s="184"/>
      <c r="S3" s="185"/>
      <c r="T3" s="184" t="str">
        <f>VLOOKUP(U2,Input!$A$8:$B$14,2)</f>
        <v>RM Education</v>
      </c>
      <c r="U3" s="184"/>
      <c r="V3" s="185"/>
      <c r="W3" s="184" t="str">
        <f>VLOOKUP(X2,Input!$A$8:$B$14,2)</f>
        <v>Sage</v>
      </c>
      <c r="X3" s="184"/>
      <c r="Y3" s="185"/>
    </row>
    <row r="4" spans="1:82" ht="36" customHeight="1" thickBot="1" x14ac:dyDescent="0.25">
      <c r="A4" s="36" t="s">
        <v>10</v>
      </c>
      <c r="B4" s="37" t="s">
        <v>3</v>
      </c>
      <c r="C4" s="183"/>
      <c r="D4" s="183"/>
      <c r="E4" s="23" t="s">
        <v>1</v>
      </c>
      <c r="F4" s="22" t="s">
        <v>2</v>
      </c>
      <c r="G4" s="157" t="s">
        <v>13</v>
      </c>
      <c r="H4" s="23" t="s">
        <v>1</v>
      </c>
      <c r="I4" s="22" t="s">
        <v>2</v>
      </c>
      <c r="J4" s="26" t="s">
        <v>13</v>
      </c>
      <c r="K4" s="23" t="s">
        <v>1</v>
      </c>
      <c r="L4" s="22" t="s">
        <v>2</v>
      </c>
      <c r="M4" s="157" t="s">
        <v>13</v>
      </c>
      <c r="N4" s="23" t="s">
        <v>1</v>
      </c>
      <c r="O4" s="22" t="s">
        <v>2</v>
      </c>
      <c r="P4" s="157" t="s">
        <v>13</v>
      </c>
      <c r="Q4" s="23" t="s">
        <v>1</v>
      </c>
      <c r="R4" s="22" t="s">
        <v>2</v>
      </c>
      <c r="S4" s="157" t="s">
        <v>13</v>
      </c>
      <c r="T4" s="23" t="s">
        <v>1</v>
      </c>
      <c r="U4" s="22" t="s">
        <v>2</v>
      </c>
      <c r="V4" s="157" t="s">
        <v>13</v>
      </c>
      <c r="W4" s="23" t="s">
        <v>1</v>
      </c>
      <c r="X4" s="22" t="s">
        <v>2</v>
      </c>
      <c r="Y4" s="157" t="s">
        <v>13</v>
      </c>
    </row>
    <row r="5" spans="1:82" s="9" customFormat="1" ht="27.75" customHeight="1" thickBot="1" x14ac:dyDescent="0.35">
      <c r="A5" s="24" t="s">
        <v>5</v>
      </c>
      <c r="B5" s="64"/>
      <c r="C5" s="71"/>
      <c r="D5" s="186">
        <v>10</v>
      </c>
      <c r="E5" s="188" t="s">
        <v>132</v>
      </c>
      <c r="F5" s="56" t="str">
        <f>IF(E41=0,"Y","N")</f>
        <v>Y</v>
      </c>
      <c r="G5" s="158"/>
      <c r="H5" s="188" t="s">
        <v>132</v>
      </c>
      <c r="I5" s="56" t="str">
        <f>IF(H41=0,"Y","N")</f>
        <v>Y</v>
      </c>
      <c r="J5" s="27"/>
      <c r="K5" s="188" t="s">
        <v>132</v>
      </c>
      <c r="L5" s="56" t="str">
        <f>IF(K41=0,"Y","N")</f>
        <v>Y</v>
      </c>
      <c r="M5" s="158"/>
      <c r="N5" s="188" t="s">
        <v>132</v>
      </c>
      <c r="O5" s="56" t="str">
        <f>IF(N41=0,"Y","N")</f>
        <v>Y</v>
      </c>
      <c r="P5" s="158"/>
      <c r="Q5" s="188" t="s">
        <v>132</v>
      </c>
      <c r="R5" s="56" t="str">
        <f>IF(Q41=0,"Y","N")</f>
        <v>Y</v>
      </c>
      <c r="S5" s="158"/>
      <c r="T5" s="188" t="s">
        <v>132</v>
      </c>
      <c r="U5" s="56" t="str">
        <f>IF(T41=0,"Y","N")</f>
        <v>Y</v>
      </c>
      <c r="V5" s="158"/>
      <c r="W5" s="188" t="s">
        <v>132</v>
      </c>
      <c r="X5" s="56" t="str">
        <f>IF(W41=0,"Y","N")</f>
        <v>Y</v>
      </c>
      <c r="Y5" s="158"/>
    </row>
    <row r="6" spans="1:82" s="9" customFormat="1" ht="27.75" customHeight="1" thickBot="1" x14ac:dyDescent="0.35">
      <c r="A6" s="25" t="s">
        <v>14</v>
      </c>
      <c r="B6" s="65"/>
      <c r="C6" s="71"/>
      <c r="D6" s="187"/>
      <c r="E6" s="189"/>
      <c r="F6" s="45"/>
      <c r="G6" s="159"/>
      <c r="H6" s="189"/>
      <c r="I6" s="45"/>
      <c r="J6" s="28"/>
      <c r="K6" s="189"/>
      <c r="L6" s="45"/>
      <c r="M6" s="159"/>
      <c r="N6" s="189"/>
      <c r="O6" s="45"/>
      <c r="P6" s="159"/>
      <c r="Q6" s="189"/>
      <c r="R6" s="45"/>
      <c r="S6" s="159"/>
      <c r="T6" s="189"/>
      <c r="U6" s="45"/>
      <c r="V6" s="159"/>
      <c r="W6" s="189"/>
      <c r="X6" s="45"/>
      <c r="Y6" s="159"/>
    </row>
    <row r="7" spans="1:82" s="8" customFormat="1" ht="16.5" thickBot="1" x14ac:dyDescent="0.3">
      <c r="A7" s="144" t="s">
        <v>102</v>
      </c>
      <c r="B7" s="144"/>
      <c r="C7" s="144"/>
      <c r="D7" s="90"/>
      <c r="E7" s="68"/>
      <c r="F7" s="69"/>
      <c r="G7" s="160"/>
      <c r="H7" s="68"/>
      <c r="I7" s="69"/>
      <c r="J7" s="70"/>
      <c r="K7" s="68"/>
      <c r="L7" s="69"/>
      <c r="M7" s="160"/>
      <c r="N7" s="68"/>
      <c r="O7" s="69"/>
      <c r="P7" s="160"/>
      <c r="Q7" s="68"/>
      <c r="R7" s="69"/>
      <c r="S7" s="160"/>
      <c r="T7" s="68"/>
      <c r="U7" s="69"/>
      <c r="V7" s="160"/>
      <c r="W7" s="68"/>
      <c r="X7" s="69"/>
      <c r="Y7" s="16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row>
    <row r="8" spans="1:82" s="1" customFormat="1" ht="15" thickBot="1" x14ac:dyDescent="0.25">
      <c r="A8" s="137">
        <v>1.1000000000000001</v>
      </c>
      <c r="B8" s="138" t="s">
        <v>103</v>
      </c>
      <c r="C8" s="73" t="s">
        <v>12</v>
      </c>
      <c r="D8" s="91" t="str">
        <f t="shared" ref="D8" si="0">IF(C8="T","T",IF(C8="I","I",IF(C8&gt;0,10)))</f>
        <v>I</v>
      </c>
      <c r="E8" s="48"/>
      <c r="F8" s="50">
        <f>IF(E8=0,0,IF($D8=10,SUM((E8/$D8)*$C8),IF(E8="N","FAIL","PASS")))</f>
        <v>0</v>
      </c>
      <c r="G8" s="161"/>
      <c r="H8" s="48"/>
      <c r="I8" s="50">
        <f>IF(H8=0,0,IF($D8=10,SUM((H8/$D8)*$C8),IF(H8="N","FAIL","PASS")))</f>
        <v>0</v>
      </c>
      <c r="J8" s="139"/>
      <c r="K8" s="48"/>
      <c r="L8" s="50">
        <f>IF(K8=0,0,IF($D8=10,SUM((K8/$D8)*$C8),IF(K8="N","FAIL","PASS")))</f>
        <v>0</v>
      </c>
      <c r="M8" s="161"/>
      <c r="N8" s="48"/>
      <c r="O8" s="50">
        <f>IF(N8=0,0,IF($D8=10,SUM((N8/$D8)*$C8),IF(N8="N","FAIL","PASS")))</f>
        <v>0</v>
      </c>
      <c r="P8" s="161"/>
      <c r="Q8" s="48"/>
      <c r="R8" s="50">
        <f>IF(Q8=0,0,IF($D8=10,SUM((Q8/$D8)*$C8),IF(Q8="N","FAIL","PASS")))</f>
        <v>0</v>
      </c>
      <c r="S8" s="161"/>
      <c r="T8" s="48"/>
      <c r="U8" s="50">
        <f>IF(T8=0,0,IF($D8=10,SUM((T8/$D8)*$C8),IF(T8="N","FAIL","PASS")))</f>
        <v>0</v>
      </c>
      <c r="V8" s="161"/>
      <c r="W8" s="48"/>
      <c r="X8" s="50">
        <f>IF(W8=0,0,IF($D8=10,SUM((W8/$D8)*$C8),IF(W8="N","FAIL","PASS")))</f>
        <v>0</v>
      </c>
      <c r="Y8" s="161"/>
    </row>
    <row r="9" spans="1:82" s="8" customFormat="1" ht="16.5" thickBot="1" x14ac:dyDescent="0.3">
      <c r="A9" s="144" t="s">
        <v>104</v>
      </c>
      <c r="B9" s="144"/>
      <c r="C9" s="144"/>
      <c r="D9" s="90"/>
      <c r="E9" s="68"/>
      <c r="F9" s="69"/>
      <c r="G9" s="160"/>
      <c r="H9" s="68"/>
      <c r="I9" s="69"/>
      <c r="J9" s="70"/>
      <c r="K9" s="68"/>
      <c r="L9" s="69"/>
      <c r="M9" s="160"/>
      <c r="N9" s="68"/>
      <c r="O9" s="69"/>
      <c r="P9" s="160"/>
      <c r="Q9" s="68"/>
      <c r="R9" s="69"/>
      <c r="S9" s="160"/>
      <c r="T9" s="68"/>
      <c r="U9" s="69"/>
      <c r="V9" s="160"/>
      <c r="W9" s="68"/>
      <c r="X9" s="69"/>
      <c r="Y9" s="16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row>
    <row r="10" spans="1:82" s="1" customFormat="1" ht="15" thickBot="1" x14ac:dyDescent="0.25">
      <c r="A10" s="137" t="s">
        <v>105</v>
      </c>
      <c r="B10" s="138"/>
      <c r="C10" s="73" t="s">
        <v>11</v>
      </c>
      <c r="D10" s="91" t="s">
        <v>11</v>
      </c>
      <c r="E10" s="41" t="s">
        <v>133</v>
      </c>
      <c r="F10" s="50" t="str">
        <f>IF(E10=0,0,IF($D10=10,SUM((E10/$D10)*$C10),IF(E10="N","FAIL","PASS")))</f>
        <v>PASS</v>
      </c>
      <c r="G10" s="161"/>
      <c r="H10" s="41" t="s">
        <v>133</v>
      </c>
      <c r="I10" s="50" t="str">
        <f>IF(H10=0,0,IF($D10=10,SUM((H10/$D10)*$C10),IF(H10="N","FAIL","PASS")))</f>
        <v>PASS</v>
      </c>
      <c r="J10" s="139"/>
      <c r="K10" s="41" t="s">
        <v>133</v>
      </c>
      <c r="L10" s="50" t="str">
        <f>IF(K10=0,0,IF($D10=10,SUM((K10/$D10)*$C10),IF(K10="N","FAIL","PASS")))</f>
        <v>PASS</v>
      </c>
      <c r="M10" s="161"/>
      <c r="N10" s="41" t="s">
        <v>133</v>
      </c>
      <c r="O10" s="50" t="str">
        <f>IF(N10=0,0,IF($D10=10,SUM((N10/$D10)*$C10),IF(N10="N","FAIL","PASS")))</f>
        <v>PASS</v>
      </c>
      <c r="P10" s="161"/>
      <c r="Q10" s="41" t="s">
        <v>133</v>
      </c>
      <c r="R10" s="50" t="str">
        <f>IF(Q10=0,0,IF($D10=10,SUM((Q10/$D10)*$C10),IF(Q10="N","FAIL","PASS")))</f>
        <v>PASS</v>
      </c>
      <c r="S10" s="161"/>
      <c r="T10" s="41" t="s">
        <v>133</v>
      </c>
      <c r="U10" s="50" t="str">
        <f>IF(T10=0,0,IF($D10=10,SUM((T10/$D10)*$C10),IF(T10="N","FAIL","PASS")))</f>
        <v>PASS</v>
      </c>
      <c r="V10" s="161"/>
      <c r="W10" s="41" t="s">
        <v>133</v>
      </c>
      <c r="X10" s="50" t="str">
        <f>IF(W10=0,0,IF($D10=10,SUM((W10/$D10)*$C10),IF(W10="N","FAIL","PASS")))</f>
        <v>PASS</v>
      </c>
      <c r="Y10" s="161"/>
    </row>
    <row r="11" spans="1:82" s="8" customFormat="1" ht="16.5" thickBot="1" x14ac:dyDescent="0.3">
      <c r="A11" s="144" t="s">
        <v>124</v>
      </c>
      <c r="B11" s="144"/>
      <c r="C11" s="144"/>
      <c r="D11" s="90"/>
      <c r="E11" s="68"/>
      <c r="F11" s="69"/>
      <c r="G11" s="160"/>
      <c r="H11" s="68"/>
      <c r="I11" s="69"/>
      <c r="J11" s="70"/>
      <c r="K11" s="68"/>
      <c r="L11" s="69"/>
      <c r="M11" s="160"/>
      <c r="N11" s="68"/>
      <c r="O11" s="69"/>
      <c r="P11" s="160"/>
      <c r="Q11" s="68"/>
      <c r="R11" s="69"/>
      <c r="S11" s="160"/>
      <c r="T11" s="68"/>
      <c r="U11" s="69"/>
      <c r="V11" s="160"/>
      <c r="W11" s="68"/>
      <c r="X11" s="69"/>
      <c r="Y11" s="16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row>
    <row r="12" spans="1:82" s="1" customFormat="1" ht="15" thickBot="1" x14ac:dyDescent="0.25">
      <c r="A12" s="137" t="s">
        <v>106</v>
      </c>
      <c r="B12" s="138"/>
      <c r="C12" s="73" t="s">
        <v>11</v>
      </c>
      <c r="D12" s="91" t="s">
        <v>11</v>
      </c>
      <c r="E12" s="41" t="s">
        <v>133</v>
      </c>
      <c r="F12" s="50" t="str">
        <f>IF(E12=0,0,IF($D12=10,SUM((E12/$D12)*$C12),IF(E12="N","FAIL","PASS")))</f>
        <v>PASS</v>
      </c>
      <c r="G12" s="161"/>
      <c r="H12" s="41" t="s">
        <v>133</v>
      </c>
      <c r="I12" s="50" t="str">
        <f>IF(H12=0,0,IF($D12=10,SUM((H12/$D12)*$C12),IF(H12="N","FAIL","PASS")))</f>
        <v>PASS</v>
      </c>
      <c r="J12" s="139"/>
      <c r="K12" s="41" t="s">
        <v>133</v>
      </c>
      <c r="L12" s="50" t="str">
        <f>IF(K12=0,0,IF($D12=10,SUM((K12/$D12)*$C12),IF(K12="N","FAIL","PASS")))</f>
        <v>PASS</v>
      </c>
      <c r="M12" s="161"/>
      <c r="N12" s="41" t="s">
        <v>133</v>
      </c>
      <c r="O12" s="50" t="str">
        <f>IF(N12=0,0,IF($D12=10,SUM((N12/$D12)*$C12),IF(N12="N","FAIL","PASS")))</f>
        <v>PASS</v>
      </c>
      <c r="P12" s="161"/>
      <c r="Q12" s="41" t="s">
        <v>133</v>
      </c>
      <c r="R12" s="50" t="str">
        <f>IF(Q12=0,0,IF($D12=10,SUM((Q12/$D12)*$C12),IF(Q12="N","FAIL","PASS")))</f>
        <v>PASS</v>
      </c>
      <c r="S12" s="161"/>
      <c r="T12" s="41" t="s">
        <v>133</v>
      </c>
      <c r="U12" s="50" t="str">
        <f>IF(T12=0,0,IF($D12=10,SUM((T12/$D12)*$C12),IF(T12="N","FAIL","PASS")))</f>
        <v>PASS</v>
      </c>
      <c r="V12" s="161"/>
      <c r="W12" s="41" t="s">
        <v>133</v>
      </c>
      <c r="X12" s="50" t="str">
        <f>IF(W12=0,0,IF($D12=10,SUM((W12/$D12)*$C12),IF(W12="N","FAIL","PASS")))</f>
        <v>PASS</v>
      </c>
      <c r="Y12" s="161"/>
    </row>
    <row r="13" spans="1:82" s="8" customFormat="1" ht="16.5" thickBot="1" x14ac:dyDescent="0.3">
      <c r="A13" s="144" t="s">
        <v>125</v>
      </c>
      <c r="B13" s="144"/>
      <c r="C13" s="144"/>
      <c r="D13" s="90"/>
      <c r="E13" s="68"/>
      <c r="F13" s="69"/>
      <c r="G13" s="160"/>
      <c r="H13" s="68"/>
      <c r="I13" s="69"/>
      <c r="J13" s="70"/>
      <c r="K13" s="68"/>
      <c r="L13" s="69"/>
      <c r="M13" s="160"/>
      <c r="N13" s="68"/>
      <c r="O13" s="69"/>
      <c r="P13" s="160"/>
      <c r="Q13" s="68"/>
      <c r="R13" s="69"/>
      <c r="S13" s="160"/>
      <c r="T13" s="68"/>
      <c r="U13" s="69"/>
      <c r="V13" s="160"/>
      <c r="W13" s="68"/>
      <c r="X13" s="69"/>
      <c r="Y13" s="16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row>
    <row r="14" spans="1:82" s="1" customFormat="1" x14ac:dyDescent="0.2">
      <c r="A14" s="190">
        <v>4.0999999999999996</v>
      </c>
      <c r="B14" s="138" t="s">
        <v>39</v>
      </c>
      <c r="C14" s="154" t="s">
        <v>11</v>
      </c>
      <c r="D14" s="151" t="s">
        <v>11</v>
      </c>
      <c r="E14" s="136" t="s">
        <v>133</v>
      </c>
      <c r="F14" s="50" t="str">
        <f>IF(E14=0,0,IF($D14=10,SUM((E14/$D14)*$C14),IF(E14="N","FAIL","PASS")))</f>
        <v>PASS</v>
      </c>
      <c r="G14" s="193"/>
      <c r="H14" s="136" t="s">
        <v>133</v>
      </c>
      <c r="I14" s="50" t="str">
        <f>IF(H14=0,0,IF($D14=10,SUM((H14/$D14)*$C14),IF(H14="N","FAIL","PASS")))</f>
        <v>PASS</v>
      </c>
      <c r="J14" s="196"/>
      <c r="K14" s="136" t="s">
        <v>133</v>
      </c>
      <c r="L14" s="50" t="str">
        <f>IF(K14=0,0,IF($D14=10,SUM((K14/$D14)*$C14),IF(K14="N","FAIL","PASS")))</f>
        <v>PASS</v>
      </c>
      <c r="M14" s="193"/>
      <c r="N14" s="136" t="s">
        <v>133</v>
      </c>
      <c r="O14" s="50" t="str">
        <f>IF(N14=0,0,IF($D14=10,SUM((N14/$D14)*$C14),IF(N14="N","FAIL","PASS")))</f>
        <v>PASS</v>
      </c>
      <c r="P14" s="193"/>
      <c r="Q14" s="136" t="s">
        <v>133</v>
      </c>
      <c r="R14" s="50" t="str">
        <f>IF(Q14=0,0,IF($D14=10,SUM((Q14/$D14)*$C14),IF(Q14="N","FAIL","PASS")))</f>
        <v>PASS</v>
      </c>
      <c r="S14" s="193"/>
      <c r="T14" s="136" t="s">
        <v>133</v>
      </c>
      <c r="U14" s="50" t="str">
        <f>IF(T14=0,0,IF($D14=10,SUM((T14/$D14)*$C14),IF(T14="N","FAIL","PASS")))</f>
        <v>PASS</v>
      </c>
      <c r="V14" s="193"/>
      <c r="W14" s="136" t="s">
        <v>133</v>
      </c>
      <c r="X14" s="50" t="str">
        <f>IF(W14=0,0,IF($D14=10,SUM((W14/$D14)*$C14),IF(W14="N","FAIL","PASS")))</f>
        <v>PASS</v>
      </c>
      <c r="Y14" s="193"/>
    </row>
    <row r="15" spans="1:82" s="1" customFormat="1" ht="38.25" x14ac:dyDescent="0.2">
      <c r="A15" s="191"/>
      <c r="B15" s="138" t="s">
        <v>40</v>
      </c>
      <c r="C15" s="155"/>
      <c r="D15" s="152"/>
      <c r="E15" s="147"/>
      <c r="F15" s="149"/>
      <c r="G15" s="194"/>
      <c r="H15" s="147"/>
      <c r="I15" s="149"/>
      <c r="J15" s="197"/>
      <c r="K15" s="147"/>
      <c r="L15" s="149"/>
      <c r="M15" s="194"/>
      <c r="N15" s="147"/>
      <c r="O15" s="149"/>
      <c r="P15" s="194"/>
      <c r="Q15" s="147"/>
      <c r="R15" s="149"/>
      <c r="S15" s="194"/>
      <c r="T15" s="147"/>
      <c r="U15" s="149"/>
      <c r="V15" s="194"/>
      <c r="W15" s="147"/>
      <c r="X15" s="149"/>
      <c r="Y15" s="194"/>
    </row>
    <row r="16" spans="1:82" s="1" customFormat="1" ht="25.5" x14ac:dyDescent="0.2">
      <c r="A16" s="191"/>
      <c r="B16" s="138" t="s">
        <v>41</v>
      </c>
      <c r="C16" s="155"/>
      <c r="D16" s="152"/>
      <c r="E16" s="147"/>
      <c r="F16" s="149"/>
      <c r="G16" s="194"/>
      <c r="H16" s="147"/>
      <c r="I16" s="149"/>
      <c r="J16" s="197"/>
      <c r="K16" s="147"/>
      <c r="L16" s="149"/>
      <c r="M16" s="194"/>
      <c r="N16" s="147"/>
      <c r="O16" s="149"/>
      <c r="P16" s="194"/>
      <c r="Q16" s="147"/>
      <c r="R16" s="149"/>
      <c r="S16" s="194"/>
      <c r="T16" s="147"/>
      <c r="U16" s="149"/>
      <c r="V16" s="194"/>
      <c r="W16" s="147"/>
      <c r="X16" s="149"/>
      <c r="Y16" s="194"/>
    </row>
    <row r="17" spans="1:82" s="1" customFormat="1" ht="63.75" x14ac:dyDescent="0.2">
      <c r="A17" s="192"/>
      <c r="B17" s="138" t="s">
        <v>42</v>
      </c>
      <c r="C17" s="156"/>
      <c r="D17" s="153"/>
      <c r="E17" s="148"/>
      <c r="F17" s="150"/>
      <c r="G17" s="195"/>
      <c r="H17" s="148"/>
      <c r="I17" s="150"/>
      <c r="J17" s="198"/>
      <c r="K17" s="148"/>
      <c r="L17" s="150"/>
      <c r="M17" s="195"/>
      <c r="N17" s="148"/>
      <c r="O17" s="150"/>
      <c r="P17" s="195"/>
      <c r="Q17" s="148"/>
      <c r="R17" s="150"/>
      <c r="S17" s="195"/>
      <c r="T17" s="148"/>
      <c r="U17" s="150"/>
      <c r="V17" s="195"/>
      <c r="W17" s="148"/>
      <c r="X17" s="150"/>
      <c r="Y17" s="195"/>
    </row>
    <row r="18" spans="1:82" s="1" customFormat="1" ht="51.75" thickBot="1" x14ac:dyDescent="0.25">
      <c r="A18" s="137">
        <v>4.2</v>
      </c>
      <c r="B18" s="138" t="s">
        <v>126</v>
      </c>
      <c r="C18" s="73" t="s">
        <v>11</v>
      </c>
      <c r="D18" s="91" t="s">
        <v>11</v>
      </c>
      <c r="E18" s="41" t="s">
        <v>133</v>
      </c>
      <c r="F18" s="50" t="str">
        <f>IF(E18=0,0,IF($D18=10,SUM((E18/$D18)*$C18),IF(E18="N","FAIL","PASS")))</f>
        <v>PASS</v>
      </c>
      <c r="G18" s="161"/>
      <c r="H18" s="41" t="s">
        <v>133</v>
      </c>
      <c r="I18" s="50" t="str">
        <f>IF(H18=0,0,IF($D18=10,SUM((H18/$D18)*$C18),IF(H18="N","FAIL","PASS")))</f>
        <v>PASS</v>
      </c>
      <c r="J18" s="139"/>
      <c r="K18" s="41" t="s">
        <v>133</v>
      </c>
      <c r="L18" s="50" t="str">
        <f>IF(K18=0,0,IF($D18=10,SUM((K18/$D18)*$C18),IF(K18="N","FAIL","PASS")))</f>
        <v>PASS</v>
      </c>
      <c r="M18" s="161"/>
      <c r="N18" s="41" t="s">
        <v>133</v>
      </c>
      <c r="O18" s="50" t="str">
        <f>IF(N18=0,0,IF($D18=10,SUM((N18/$D18)*$C18),IF(N18="N","FAIL","PASS")))</f>
        <v>PASS</v>
      </c>
      <c r="P18" s="161"/>
      <c r="Q18" s="41" t="s">
        <v>133</v>
      </c>
      <c r="R18" s="50" t="str">
        <f>IF(Q18=0,0,IF($D18=10,SUM((Q18/$D18)*$C18),IF(Q18="N","FAIL","PASS")))</f>
        <v>PASS</v>
      </c>
      <c r="S18" s="161"/>
      <c r="T18" s="41" t="s">
        <v>133</v>
      </c>
      <c r="U18" s="50" t="str">
        <f>IF(T18=0,0,IF($D18=10,SUM((T18/$D18)*$C18),IF(T18="N","FAIL","PASS")))</f>
        <v>PASS</v>
      </c>
      <c r="V18" s="161"/>
      <c r="W18" s="41" t="s">
        <v>133</v>
      </c>
      <c r="X18" s="50" t="str">
        <f>IF(W18=0,0,IF($D18=10,SUM((W18/$D18)*$C18),IF(W18="N","FAIL","PASS")))</f>
        <v>PASS</v>
      </c>
      <c r="Y18" s="161"/>
    </row>
    <row r="19" spans="1:82" s="8" customFormat="1" ht="16.5" thickBot="1" x14ac:dyDescent="0.3">
      <c r="A19" s="144" t="s">
        <v>107</v>
      </c>
      <c r="B19" s="144"/>
      <c r="C19" s="144"/>
      <c r="D19" s="90"/>
      <c r="E19" s="68"/>
      <c r="F19" s="69"/>
      <c r="G19" s="160"/>
      <c r="H19" s="68"/>
      <c r="I19" s="69"/>
      <c r="J19" s="70"/>
      <c r="K19" s="68"/>
      <c r="L19" s="69"/>
      <c r="M19" s="160"/>
      <c r="N19" s="68"/>
      <c r="O19" s="69"/>
      <c r="P19" s="160"/>
      <c r="Q19" s="68"/>
      <c r="R19" s="69"/>
      <c r="S19" s="160"/>
      <c r="T19" s="68"/>
      <c r="U19" s="69"/>
      <c r="V19" s="160"/>
      <c r="W19" s="68"/>
      <c r="X19" s="69"/>
      <c r="Y19" s="16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row>
    <row r="20" spans="1:82" s="1" customFormat="1" ht="25.5" x14ac:dyDescent="0.2">
      <c r="A20" s="137">
        <v>5.0999999999999996</v>
      </c>
      <c r="B20" s="138" t="s">
        <v>108</v>
      </c>
      <c r="C20" s="73" t="s">
        <v>11</v>
      </c>
      <c r="D20" s="91" t="s">
        <v>11</v>
      </c>
      <c r="E20" s="66" t="s">
        <v>133</v>
      </c>
      <c r="F20" s="50" t="str">
        <f>IF(E20=0,0,IF($D20=10,SUM((E20/$D20)*$C20),IF(E20="N","FAIL","PASS")))</f>
        <v>PASS</v>
      </c>
      <c r="G20" s="161"/>
      <c r="H20" s="66" t="s">
        <v>133</v>
      </c>
      <c r="I20" s="50" t="str">
        <f>IF(H20=0,0,IF($D20=10,SUM((H20/$D20)*$C20),IF(H20="N","FAIL","PASS")))</f>
        <v>PASS</v>
      </c>
      <c r="J20" s="139"/>
      <c r="K20" s="66" t="s">
        <v>133</v>
      </c>
      <c r="L20" s="50" t="str">
        <f>IF(K20=0,0,IF($D20=10,SUM((K20/$D20)*$C20),IF(K20="N","FAIL","PASS")))</f>
        <v>PASS</v>
      </c>
      <c r="M20" s="161"/>
      <c r="N20" s="66" t="s">
        <v>133</v>
      </c>
      <c r="O20" s="50" t="str">
        <f>IF(N20=0,0,IF($D20=10,SUM((N20/$D20)*$C20),IF(N20="N","FAIL","PASS")))</f>
        <v>PASS</v>
      </c>
      <c r="P20" s="161"/>
      <c r="Q20" s="66" t="s">
        <v>133</v>
      </c>
      <c r="R20" s="50" t="str">
        <f>IF(Q20=0,0,IF($D20=10,SUM((Q20/$D20)*$C20),IF(Q20="N","FAIL","PASS")))</f>
        <v>PASS</v>
      </c>
      <c r="S20" s="161"/>
      <c r="T20" s="66" t="s">
        <v>133</v>
      </c>
      <c r="U20" s="50" t="str">
        <f>IF(T20=0,0,IF($D20=10,SUM((T20/$D20)*$C20),IF(T20="N","FAIL","PASS")))</f>
        <v>PASS</v>
      </c>
      <c r="V20" s="161"/>
      <c r="W20" s="66" t="s">
        <v>133</v>
      </c>
      <c r="X20" s="50" t="str">
        <f>IF(W20=0,0,IF($D20=10,SUM((W20/$D20)*$C20),IF(W20="N","FAIL","PASS")))</f>
        <v>PASS</v>
      </c>
      <c r="Y20" s="161"/>
    </row>
    <row r="21" spans="1:82" s="1" customFormat="1" ht="25.5" x14ac:dyDescent="0.2">
      <c r="A21" s="137">
        <v>5.2</v>
      </c>
      <c r="B21" s="138" t="s">
        <v>109</v>
      </c>
      <c r="C21" s="73" t="s">
        <v>11</v>
      </c>
      <c r="D21" s="91" t="s">
        <v>11</v>
      </c>
      <c r="E21" s="66" t="s">
        <v>133</v>
      </c>
      <c r="F21" s="50" t="str">
        <f>IF(E21=0,0,IF($D21=10,SUM((E21/$D21)*$C21),IF(E21="N","FAIL","PASS")))</f>
        <v>PASS</v>
      </c>
      <c r="G21" s="161"/>
      <c r="H21" s="66" t="s">
        <v>133</v>
      </c>
      <c r="I21" s="50" t="str">
        <f>IF(H21=0,0,IF($D21=10,SUM((H21/$D21)*$C21),IF(H21="N","FAIL","PASS")))</f>
        <v>PASS</v>
      </c>
      <c r="J21" s="139"/>
      <c r="K21" s="66" t="s">
        <v>133</v>
      </c>
      <c r="L21" s="50" t="str">
        <f>IF(K21=0,0,IF($D21=10,SUM((K21/$D21)*$C21),IF(K21="N","FAIL","PASS")))</f>
        <v>PASS</v>
      </c>
      <c r="M21" s="161"/>
      <c r="N21" s="66" t="s">
        <v>133</v>
      </c>
      <c r="O21" s="50" t="str">
        <f>IF(N21=0,0,IF($D21=10,SUM((N21/$D21)*$C21),IF(N21="N","FAIL","PASS")))</f>
        <v>PASS</v>
      </c>
      <c r="P21" s="161"/>
      <c r="Q21" s="66" t="s">
        <v>133</v>
      </c>
      <c r="R21" s="50" t="str">
        <f>IF(Q21=0,0,IF($D21=10,SUM((Q21/$D21)*$C21),IF(Q21="N","FAIL","PASS")))</f>
        <v>PASS</v>
      </c>
      <c r="S21" s="161"/>
      <c r="T21" s="66" t="s">
        <v>133</v>
      </c>
      <c r="U21" s="50" t="str">
        <f>IF(T21=0,0,IF($D21=10,SUM((T21/$D21)*$C21),IF(T21="N","FAIL","PASS")))</f>
        <v>PASS</v>
      </c>
      <c r="V21" s="161"/>
      <c r="W21" s="66" t="s">
        <v>133</v>
      </c>
      <c r="X21" s="50" t="str">
        <f>IF(W21=0,0,IF($D21=10,SUM((W21/$D21)*$C21),IF(W21="N","FAIL","PASS")))</f>
        <v>PASS</v>
      </c>
      <c r="Y21" s="161"/>
    </row>
    <row r="22" spans="1:82" s="1" customFormat="1" ht="26.25" thickBot="1" x14ac:dyDescent="0.25">
      <c r="A22" s="137">
        <v>5.3</v>
      </c>
      <c r="B22" s="138" t="s">
        <v>110</v>
      </c>
      <c r="C22" s="73" t="s">
        <v>11</v>
      </c>
      <c r="D22" s="91" t="s">
        <v>11</v>
      </c>
      <c r="E22" s="66" t="s">
        <v>133</v>
      </c>
      <c r="F22" s="50" t="str">
        <f>IF(E22=0,0,IF($D22=10,SUM((E22/$D22)*$C22),IF(E22="N","FAIL","PASS")))</f>
        <v>PASS</v>
      </c>
      <c r="G22" s="161"/>
      <c r="H22" s="66" t="s">
        <v>133</v>
      </c>
      <c r="I22" s="50" t="str">
        <f>IF(H22=0,0,IF($D22=10,SUM((H22/$D22)*$C22),IF(H22="N","FAIL","PASS")))</f>
        <v>PASS</v>
      </c>
      <c r="J22" s="139"/>
      <c r="K22" s="66" t="s">
        <v>133</v>
      </c>
      <c r="L22" s="50" t="str">
        <f>IF(K22=0,0,IF($D22=10,SUM((K22/$D22)*$C22),IF(K22="N","FAIL","PASS")))</f>
        <v>PASS</v>
      </c>
      <c r="M22" s="161"/>
      <c r="N22" s="66" t="s">
        <v>133</v>
      </c>
      <c r="O22" s="50" t="str">
        <f>IF(N22=0,0,IF($D22=10,SUM((N22/$D22)*$C22),IF(N22="N","FAIL","PASS")))</f>
        <v>PASS</v>
      </c>
      <c r="P22" s="161"/>
      <c r="Q22" s="66" t="s">
        <v>133</v>
      </c>
      <c r="R22" s="50" t="str">
        <f>IF(Q22=0,0,IF($D22=10,SUM((Q22/$D22)*$C22),IF(Q22="N","FAIL","PASS")))</f>
        <v>PASS</v>
      </c>
      <c r="S22" s="161"/>
      <c r="T22" s="66" t="s">
        <v>133</v>
      </c>
      <c r="U22" s="50" t="str">
        <f>IF(T22=0,0,IF($D22=10,SUM((T22/$D22)*$C22),IF(T22="N","FAIL","PASS")))</f>
        <v>PASS</v>
      </c>
      <c r="V22" s="161"/>
      <c r="W22" s="66" t="s">
        <v>133</v>
      </c>
      <c r="X22" s="50" t="str">
        <f>IF(W22=0,0,IF($D22=10,SUM((W22/$D22)*$C22),IF(W22="N","FAIL","PASS")))</f>
        <v>PASS</v>
      </c>
      <c r="Y22" s="161"/>
    </row>
    <row r="23" spans="1:82" s="8" customFormat="1" ht="16.5" thickBot="1" x14ac:dyDescent="0.3">
      <c r="A23" s="144" t="s">
        <v>111</v>
      </c>
      <c r="B23" s="144"/>
      <c r="C23" s="144"/>
      <c r="D23" s="90"/>
      <c r="E23" s="68"/>
      <c r="F23" s="69"/>
      <c r="G23" s="160"/>
      <c r="H23" s="68"/>
      <c r="I23" s="69"/>
      <c r="J23" s="70"/>
      <c r="K23" s="68"/>
      <c r="L23" s="69"/>
      <c r="M23" s="160"/>
      <c r="N23" s="68"/>
      <c r="O23" s="69"/>
      <c r="P23" s="160"/>
      <c r="Q23" s="68"/>
      <c r="R23" s="69"/>
      <c r="S23" s="160"/>
      <c r="T23" s="68"/>
      <c r="U23" s="69"/>
      <c r="V23" s="160"/>
      <c r="W23" s="68"/>
      <c r="X23" s="69"/>
      <c r="Y23" s="16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row>
    <row r="24" spans="1:82" s="1" customFormat="1" ht="14.25" x14ac:dyDescent="0.2">
      <c r="A24" s="137">
        <v>6.1</v>
      </c>
      <c r="B24" s="138" t="s">
        <v>127</v>
      </c>
      <c r="C24" s="73" t="s">
        <v>11</v>
      </c>
      <c r="D24" s="91" t="s">
        <v>11</v>
      </c>
      <c r="E24" s="66" t="s">
        <v>133</v>
      </c>
      <c r="F24" s="50" t="str">
        <f t="shared" ref="F24:F27" si="1">IF(E24=0,0,IF($D24=10,SUM((E24/$D24)*$C24),IF(E24="N","FAIL","PASS")))</f>
        <v>PASS</v>
      </c>
      <c r="G24" s="161"/>
      <c r="H24" s="66" t="s">
        <v>133</v>
      </c>
      <c r="I24" s="50" t="str">
        <f t="shared" ref="I24:I27" si="2">IF(H24=0,0,IF($D24=10,SUM((H24/$D24)*$C24),IF(H24="N","FAIL","PASS")))</f>
        <v>PASS</v>
      </c>
      <c r="J24" s="139"/>
      <c r="K24" s="66" t="s">
        <v>133</v>
      </c>
      <c r="L24" s="50" t="str">
        <f t="shared" ref="L24:L27" si="3">IF(K24=0,0,IF($D24=10,SUM((K24/$D24)*$C24),IF(K24="N","FAIL","PASS")))</f>
        <v>PASS</v>
      </c>
      <c r="M24" s="161"/>
      <c r="N24" s="66" t="s">
        <v>133</v>
      </c>
      <c r="O24" s="50" t="str">
        <f t="shared" ref="O24:O27" si="4">IF(N24=0,0,IF($D24=10,SUM((N24/$D24)*$C24),IF(N24="N","FAIL","PASS")))</f>
        <v>PASS</v>
      </c>
      <c r="P24" s="161"/>
      <c r="Q24" s="66" t="s">
        <v>133</v>
      </c>
      <c r="R24" s="50" t="str">
        <f t="shared" ref="R24:R27" si="5">IF(Q24=0,0,IF($D24=10,SUM((Q24/$D24)*$C24),IF(Q24="N","FAIL","PASS")))</f>
        <v>PASS</v>
      </c>
      <c r="S24" s="161"/>
      <c r="T24" s="66" t="s">
        <v>133</v>
      </c>
      <c r="U24" s="50" t="str">
        <f t="shared" ref="U24:U27" si="6">IF(T24=0,0,IF($D24=10,SUM((T24/$D24)*$C24),IF(T24="N","FAIL","PASS")))</f>
        <v>PASS</v>
      </c>
      <c r="V24" s="161"/>
      <c r="W24" s="66" t="s">
        <v>133</v>
      </c>
      <c r="X24" s="50" t="str">
        <f t="shared" ref="X24:X27" si="7">IF(W24=0,0,IF($D24=10,SUM((W24/$D24)*$C24),IF(W24="N","FAIL","PASS")))</f>
        <v>PASS</v>
      </c>
      <c r="Y24" s="161"/>
    </row>
    <row r="25" spans="1:82" s="1" customFormat="1" ht="14.25" x14ac:dyDescent="0.2">
      <c r="A25" s="137">
        <v>6.1</v>
      </c>
      <c r="B25" s="138" t="s">
        <v>128</v>
      </c>
      <c r="C25" s="73" t="s">
        <v>11</v>
      </c>
      <c r="D25" s="91" t="s">
        <v>11</v>
      </c>
      <c r="E25" s="66" t="s">
        <v>133</v>
      </c>
      <c r="F25" s="50" t="str">
        <f t="shared" si="1"/>
        <v>PASS</v>
      </c>
      <c r="G25" s="161"/>
      <c r="H25" s="66" t="s">
        <v>133</v>
      </c>
      <c r="I25" s="50" t="str">
        <f t="shared" si="2"/>
        <v>PASS</v>
      </c>
      <c r="J25" s="139"/>
      <c r="K25" s="66" t="s">
        <v>133</v>
      </c>
      <c r="L25" s="50" t="str">
        <f t="shared" si="3"/>
        <v>PASS</v>
      </c>
      <c r="M25" s="161"/>
      <c r="N25" s="66" t="s">
        <v>133</v>
      </c>
      <c r="O25" s="50" t="str">
        <f t="shared" si="4"/>
        <v>PASS</v>
      </c>
      <c r="P25" s="161"/>
      <c r="Q25" s="66" t="s">
        <v>133</v>
      </c>
      <c r="R25" s="50" t="str">
        <f t="shared" si="5"/>
        <v>PASS</v>
      </c>
      <c r="S25" s="161"/>
      <c r="T25" s="66" t="s">
        <v>133</v>
      </c>
      <c r="U25" s="50" t="str">
        <f t="shared" si="6"/>
        <v>PASS</v>
      </c>
      <c r="V25" s="161"/>
      <c r="W25" s="66" t="s">
        <v>133</v>
      </c>
      <c r="X25" s="50" t="str">
        <f t="shared" si="7"/>
        <v>PASS</v>
      </c>
      <c r="Y25" s="161"/>
    </row>
    <row r="26" spans="1:82" s="1" customFormat="1" ht="14.25" x14ac:dyDescent="0.2">
      <c r="A26" s="137">
        <v>6.1</v>
      </c>
      <c r="B26" s="138" t="s">
        <v>129</v>
      </c>
      <c r="C26" s="73" t="s">
        <v>11</v>
      </c>
      <c r="D26" s="91" t="s">
        <v>11</v>
      </c>
      <c r="E26" s="66" t="s">
        <v>133</v>
      </c>
      <c r="F26" s="50" t="str">
        <f t="shared" si="1"/>
        <v>PASS</v>
      </c>
      <c r="G26" s="161"/>
      <c r="H26" s="66" t="s">
        <v>133</v>
      </c>
      <c r="I26" s="50" t="str">
        <f t="shared" si="2"/>
        <v>PASS</v>
      </c>
      <c r="J26" s="139"/>
      <c r="K26" s="66" t="s">
        <v>133</v>
      </c>
      <c r="L26" s="50" t="str">
        <f t="shared" si="3"/>
        <v>PASS</v>
      </c>
      <c r="M26" s="161"/>
      <c r="N26" s="66" t="s">
        <v>133</v>
      </c>
      <c r="O26" s="50" t="str">
        <f t="shared" si="4"/>
        <v>PASS</v>
      </c>
      <c r="P26" s="161"/>
      <c r="Q26" s="66" t="s">
        <v>133</v>
      </c>
      <c r="R26" s="50" t="str">
        <f t="shared" si="5"/>
        <v>PASS</v>
      </c>
      <c r="S26" s="161"/>
      <c r="T26" s="66" t="s">
        <v>133</v>
      </c>
      <c r="U26" s="50" t="str">
        <f t="shared" si="6"/>
        <v>PASS</v>
      </c>
      <c r="V26" s="161"/>
      <c r="W26" s="66" t="s">
        <v>133</v>
      </c>
      <c r="X26" s="50" t="str">
        <f t="shared" si="7"/>
        <v>PASS</v>
      </c>
      <c r="Y26" s="161"/>
    </row>
    <row r="27" spans="1:82" s="1" customFormat="1" ht="102.75" thickBot="1" x14ac:dyDescent="0.25">
      <c r="A27" s="137">
        <v>6.2</v>
      </c>
      <c r="B27" s="138" t="s">
        <v>112</v>
      </c>
      <c r="C27" s="73" t="s">
        <v>11</v>
      </c>
      <c r="D27" s="91" t="s">
        <v>11</v>
      </c>
      <c r="E27" s="66" t="s">
        <v>133</v>
      </c>
      <c r="F27" s="50" t="str">
        <f t="shared" si="1"/>
        <v>PASS</v>
      </c>
      <c r="G27" s="161"/>
      <c r="H27" s="66" t="s">
        <v>133</v>
      </c>
      <c r="I27" s="50" t="str">
        <f t="shared" si="2"/>
        <v>PASS</v>
      </c>
      <c r="J27" s="139"/>
      <c r="K27" s="66" t="s">
        <v>133</v>
      </c>
      <c r="L27" s="50" t="str">
        <f t="shared" si="3"/>
        <v>PASS</v>
      </c>
      <c r="M27" s="161"/>
      <c r="N27" s="66" t="s">
        <v>133</v>
      </c>
      <c r="O27" s="50" t="str">
        <f t="shared" si="4"/>
        <v>PASS</v>
      </c>
      <c r="P27" s="161"/>
      <c r="Q27" s="66" t="s">
        <v>133</v>
      </c>
      <c r="R27" s="50" t="str">
        <f t="shared" si="5"/>
        <v>PASS</v>
      </c>
      <c r="S27" s="161"/>
      <c r="T27" s="66" t="s">
        <v>133</v>
      </c>
      <c r="U27" s="50" t="str">
        <f t="shared" si="6"/>
        <v>PASS</v>
      </c>
      <c r="V27" s="161"/>
      <c r="W27" s="66" t="s">
        <v>133</v>
      </c>
      <c r="X27" s="50" t="str">
        <f t="shared" si="7"/>
        <v>PASS</v>
      </c>
      <c r="Y27" s="161"/>
    </row>
    <row r="28" spans="1:82" s="8" customFormat="1" ht="16.5" thickBot="1" x14ac:dyDescent="0.3">
      <c r="A28" s="144" t="s">
        <v>113</v>
      </c>
      <c r="B28" s="144"/>
      <c r="C28" s="144"/>
      <c r="D28" s="90"/>
      <c r="E28" s="68"/>
      <c r="F28" s="69"/>
      <c r="G28" s="160"/>
      <c r="H28" s="68"/>
      <c r="I28" s="69"/>
      <c r="J28" s="70"/>
      <c r="K28" s="68"/>
      <c r="L28" s="69"/>
      <c r="M28" s="160"/>
      <c r="N28" s="68"/>
      <c r="O28" s="69"/>
      <c r="P28" s="160"/>
      <c r="Q28" s="68"/>
      <c r="R28" s="69"/>
      <c r="S28" s="160"/>
      <c r="T28" s="68"/>
      <c r="U28" s="69"/>
      <c r="V28" s="160"/>
      <c r="W28" s="68"/>
      <c r="X28" s="69"/>
      <c r="Y28" s="16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row>
    <row r="29" spans="1:82" s="1" customFormat="1" ht="38.25" x14ac:dyDescent="0.2">
      <c r="A29" s="140">
        <v>7.1</v>
      </c>
      <c r="B29" s="141" t="s">
        <v>114</v>
      </c>
      <c r="C29" s="73" t="s">
        <v>11</v>
      </c>
      <c r="D29" s="91" t="s">
        <v>11</v>
      </c>
      <c r="E29" s="41" t="s">
        <v>133</v>
      </c>
      <c r="F29" s="50" t="str">
        <f>IF(E29=0,0,IF($D29=10,SUM((E29/$D29)*$C29),IF(E29="N","FAIL","PASS")))</f>
        <v>PASS</v>
      </c>
      <c r="G29" s="161"/>
      <c r="H29" s="41" t="s">
        <v>133</v>
      </c>
      <c r="I29" s="50" t="str">
        <f>IF(H29=0,0,IF($D29=10,SUM((H29/$D29)*$C29),IF(H29="N","FAIL","PASS")))</f>
        <v>PASS</v>
      </c>
      <c r="J29" s="139"/>
      <c r="K29" s="41" t="s">
        <v>133</v>
      </c>
      <c r="L29" s="50" t="str">
        <f>IF(K29=0,0,IF($D29=10,SUM((K29/$D29)*$C29),IF(K29="N","FAIL","PASS")))</f>
        <v>PASS</v>
      </c>
      <c r="M29" s="161"/>
      <c r="N29" s="41" t="s">
        <v>133</v>
      </c>
      <c r="O29" s="50" t="str">
        <f>IF(N29=0,0,IF($D29=10,SUM((N29/$D29)*$C29),IF(N29="N","FAIL","PASS")))</f>
        <v>PASS</v>
      </c>
      <c r="P29" s="161"/>
      <c r="Q29" s="41" t="s">
        <v>133</v>
      </c>
      <c r="R29" s="50" t="str">
        <f>IF(Q29=0,0,IF($D29=10,SUM((Q29/$D29)*$C29),IF(Q29="N","FAIL","PASS")))</f>
        <v>PASS</v>
      </c>
      <c r="S29" s="161"/>
      <c r="T29" s="41" t="s">
        <v>133</v>
      </c>
      <c r="U29" s="50" t="str">
        <f>IF(T29=0,0,IF($D29=10,SUM((T29/$D29)*$C29),IF(T29="N","FAIL","PASS")))</f>
        <v>PASS</v>
      </c>
      <c r="V29" s="161"/>
      <c r="W29" s="41" t="s">
        <v>133</v>
      </c>
      <c r="X29" s="50" t="str">
        <f>IF(W29=0,0,IF($D29=10,SUM((W29/$D29)*$C29),IF(W29="N","FAIL","PASS")))</f>
        <v>PASS</v>
      </c>
      <c r="Y29" s="161"/>
    </row>
    <row r="30" spans="1:82" s="1" customFormat="1" ht="39" thickBot="1" x14ac:dyDescent="0.25">
      <c r="A30" s="140">
        <v>7.2</v>
      </c>
      <c r="B30" s="141" t="s">
        <v>115</v>
      </c>
      <c r="C30" s="73" t="s">
        <v>11</v>
      </c>
      <c r="D30" s="91" t="s">
        <v>11</v>
      </c>
      <c r="E30" s="41" t="s">
        <v>133</v>
      </c>
      <c r="F30" s="50" t="str">
        <f>IF(E30=0,0,IF($D30=10,SUM((E30/$D30)*$C30),IF(E30="N","FAIL","PASS")))</f>
        <v>PASS</v>
      </c>
      <c r="G30" s="161"/>
      <c r="H30" s="41" t="s">
        <v>133</v>
      </c>
      <c r="I30" s="50" t="str">
        <f>IF(H30=0,0,IF($D30=10,SUM((H30/$D30)*$C30),IF(H30="N","FAIL","PASS")))</f>
        <v>PASS</v>
      </c>
      <c r="J30" s="139"/>
      <c r="K30" s="41" t="s">
        <v>133</v>
      </c>
      <c r="L30" s="50" t="str">
        <f>IF(K30=0,0,IF($D30=10,SUM((K30/$D30)*$C30),IF(K30="N","FAIL","PASS")))</f>
        <v>PASS</v>
      </c>
      <c r="M30" s="161"/>
      <c r="N30" s="41" t="s">
        <v>133</v>
      </c>
      <c r="O30" s="50" t="str">
        <f>IF(N30=0,0,IF($D30=10,SUM((N30/$D30)*$C30),IF(N30="N","FAIL","PASS")))</f>
        <v>PASS</v>
      </c>
      <c r="P30" s="161"/>
      <c r="Q30" s="41" t="s">
        <v>133</v>
      </c>
      <c r="R30" s="50" t="str">
        <f>IF(Q30=0,0,IF($D30=10,SUM((Q30/$D30)*$C30),IF(Q30="N","FAIL","PASS")))</f>
        <v>PASS</v>
      </c>
      <c r="S30" s="161"/>
      <c r="T30" s="41" t="s">
        <v>133</v>
      </c>
      <c r="U30" s="50" t="str">
        <f>IF(T30=0,0,IF($D30=10,SUM((T30/$D30)*$C30),IF(T30="N","FAIL","PASS")))</f>
        <v>PASS</v>
      </c>
      <c r="V30" s="161"/>
      <c r="W30" s="41" t="s">
        <v>133</v>
      </c>
      <c r="X30" s="50" t="str">
        <f>IF(W30=0,0,IF($D30=10,SUM((W30/$D30)*$C30),IF(W30="N","FAIL","PASS")))</f>
        <v>PASS</v>
      </c>
      <c r="Y30" s="161"/>
    </row>
    <row r="31" spans="1:82" s="8" customFormat="1" ht="16.5" thickBot="1" x14ac:dyDescent="0.3">
      <c r="A31" s="144" t="s">
        <v>116</v>
      </c>
      <c r="B31" s="144"/>
      <c r="C31" s="144"/>
      <c r="D31" s="90"/>
      <c r="E31" s="68"/>
      <c r="F31" s="69"/>
      <c r="G31" s="160"/>
      <c r="H31" s="68"/>
      <c r="I31" s="69"/>
      <c r="J31" s="70"/>
      <c r="K31" s="68"/>
      <c r="L31" s="69"/>
      <c r="M31" s="160"/>
      <c r="N31" s="68"/>
      <c r="O31" s="69"/>
      <c r="P31" s="160"/>
      <c r="Q31" s="68"/>
      <c r="R31" s="69"/>
      <c r="S31" s="160"/>
      <c r="T31" s="68"/>
      <c r="U31" s="69"/>
      <c r="V31" s="160"/>
      <c r="W31" s="68"/>
      <c r="X31" s="69"/>
      <c r="Y31" s="16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row>
    <row r="32" spans="1:82" s="1" customFormat="1" ht="14.25" x14ac:dyDescent="0.2">
      <c r="A32" s="140" t="s">
        <v>117</v>
      </c>
      <c r="B32" s="141" t="s">
        <v>43</v>
      </c>
      <c r="C32" s="73" t="s">
        <v>11</v>
      </c>
      <c r="D32" s="91" t="s">
        <v>11</v>
      </c>
      <c r="E32" s="41" t="s">
        <v>133</v>
      </c>
      <c r="F32" s="50" t="str">
        <f>IF(E32=0,0,IF($D32=10,SUM((E32/$D32)*$C32),IF(E32="N","FAIL","PASS")))</f>
        <v>PASS</v>
      </c>
      <c r="G32" s="161"/>
      <c r="H32" s="41" t="s">
        <v>133</v>
      </c>
      <c r="I32" s="50" t="str">
        <f>IF(H32=0,0,IF($D32=10,SUM((H32/$D32)*$C32),IF(H32="N","FAIL","PASS")))</f>
        <v>PASS</v>
      </c>
      <c r="J32" s="139"/>
      <c r="K32" s="41" t="s">
        <v>133</v>
      </c>
      <c r="L32" s="50" t="str">
        <f>IF(K32=0,0,IF($D32=10,SUM((K32/$D32)*$C32),IF(K32="N","FAIL","PASS")))</f>
        <v>PASS</v>
      </c>
      <c r="M32" s="161"/>
      <c r="N32" s="41" t="s">
        <v>133</v>
      </c>
      <c r="O32" s="50" t="str">
        <f>IF(N32=0,0,IF($D32=10,SUM((N32/$D32)*$C32),IF(N32="N","FAIL","PASS")))</f>
        <v>PASS</v>
      </c>
      <c r="P32" s="161"/>
      <c r="Q32" s="41" t="s">
        <v>133</v>
      </c>
      <c r="R32" s="50" t="str">
        <f>IF(Q32=0,0,IF($D32=10,SUM((Q32/$D32)*$C32),IF(Q32="N","FAIL","PASS")))</f>
        <v>PASS</v>
      </c>
      <c r="S32" s="161"/>
      <c r="T32" s="41" t="s">
        <v>133</v>
      </c>
      <c r="U32" s="50" t="str">
        <f>IF(T32=0,0,IF($D32=10,SUM((T32/$D32)*$C32),IF(T32="N","FAIL","PASS")))</f>
        <v>PASS</v>
      </c>
      <c r="V32" s="161"/>
      <c r="W32" s="41" t="s">
        <v>133</v>
      </c>
      <c r="X32" s="50" t="str">
        <f>IF(W32=0,0,IF($D32=10,SUM((W32/$D32)*$C32),IF(W32="N","FAIL","PASS")))</f>
        <v>PASS</v>
      </c>
      <c r="Y32" s="161"/>
    </row>
    <row r="33" spans="1:82" s="1" customFormat="1" ht="14.25" x14ac:dyDescent="0.2">
      <c r="A33" s="140" t="s">
        <v>118</v>
      </c>
      <c r="B33" s="141" t="s">
        <v>44</v>
      </c>
      <c r="C33" s="73" t="s">
        <v>11</v>
      </c>
      <c r="D33" s="91" t="s">
        <v>11</v>
      </c>
      <c r="E33" s="41" t="s">
        <v>133</v>
      </c>
      <c r="F33" s="50" t="str">
        <f>IF(E33=0,0,IF($D33=10,SUM((E33/$D33)*$C33),IF(E33="N","FAIL","PASS")))</f>
        <v>PASS</v>
      </c>
      <c r="G33" s="161"/>
      <c r="H33" s="41" t="s">
        <v>133</v>
      </c>
      <c r="I33" s="50" t="str">
        <f>IF(H33=0,0,IF($D33=10,SUM((H33/$D33)*$C33),IF(H33="N","FAIL","PASS")))</f>
        <v>PASS</v>
      </c>
      <c r="J33" s="139"/>
      <c r="K33" s="41" t="s">
        <v>133</v>
      </c>
      <c r="L33" s="50" t="str">
        <f>IF(K33=0,0,IF($D33=10,SUM((K33/$D33)*$C33),IF(K33="N","FAIL","PASS")))</f>
        <v>PASS</v>
      </c>
      <c r="M33" s="161"/>
      <c r="N33" s="41" t="s">
        <v>133</v>
      </c>
      <c r="O33" s="50" t="str">
        <f>IF(N33=0,0,IF($D33=10,SUM((N33/$D33)*$C33),IF(N33="N","FAIL","PASS")))</f>
        <v>PASS</v>
      </c>
      <c r="P33" s="161"/>
      <c r="Q33" s="41" t="s">
        <v>133</v>
      </c>
      <c r="R33" s="50" t="str">
        <f>IF(Q33=0,0,IF($D33=10,SUM((Q33/$D33)*$C33),IF(Q33="N","FAIL","PASS")))</f>
        <v>PASS</v>
      </c>
      <c r="S33" s="161"/>
      <c r="T33" s="41" t="s">
        <v>133</v>
      </c>
      <c r="U33" s="50" t="str">
        <f>IF(T33=0,0,IF($D33=10,SUM((T33/$D33)*$C33),IF(T33="N","FAIL","PASS")))</f>
        <v>PASS</v>
      </c>
      <c r="V33" s="161"/>
      <c r="W33" s="41" t="s">
        <v>133</v>
      </c>
      <c r="X33" s="50" t="str">
        <f>IF(W33=0,0,IF($D33=10,SUM((W33/$D33)*$C33),IF(W33="N","FAIL","PASS")))</f>
        <v>PASS</v>
      </c>
      <c r="Y33" s="161"/>
    </row>
    <row r="34" spans="1:82" s="1" customFormat="1" ht="14.25" x14ac:dyDescent="0.2">
      <c r="A34" s="140" t="s">
        <v>119</v>
      </c>
      <c r="B34" s="141" t="s">
        <v>130</v>
      </c>
      <c r="C34" s="73" t="s">
        <v>11</v>
      </c>
      <c r="D34" s="91" t="s">
        <v>11</v>
      </c>
      <c r="E34" s="41" t="s">
        <v>133</v>
      </c>
      <c r="F34" s="50" t="str">
        <f>IF(E34=0,0,IF($D34=10,SUM((E34/$D34)*$C34),IF(E34="N","FAIL","PASS")))</f>
        <v>PASS</v>
      </c>
      <c r="G34" s="161"/>
      <c r="H34" s="41" t="s">
        <v>133</v>
      </c>
      <c r="I34" s="50" t="str">
        <f>IF(H34=0,0,IF($D34=10,SUM((H34/$D34)*$C34),IF(H34="N","FAIL","PASS")))</f>
        <v>PASS</v>
      </c>
      <c r="J34" s="139"/>
      <c r="K34" s="41" t="s">
        <v>133</v>
      </c>
      <c r="L34" s="50" t="str">
        <f>IF(K34=0,0,IF($D34=10,SUM((K34/$D34)*$C34),IF(K34="N","FAIL","PASS")))</f>
        <v>PASS</v>
      </c>
      <c r="M34" s="161"/>
      <c r="N34" s="41" t="s">
        <v>133</v>
      </c>
      <c r="O34" s="50" t="str">
        <f>IF(N34=0,0,IF($D34=10,SUM((N34/$D34)*$C34),IF(N34="N","FAIL","PASS")))</f>
        <v>PASS</v>
      </c>
      <c r="P34" s="161"/>
      <c r="Q34" s="41" t="s">
        <v>133</v>
      </c>
      <c r="R34" s="50" t="str">
        <f>IF(Q34=0,0,IF($D34=10,SUM((Q34/$D34)*$C34),IF(Q34="N","FAIL","PASS")))</f>
        <v>PASS</v>
      </c>
      <c r="S34" s="161"/>
      <c r="T34" s="41" t="s">
        <v>133</v>
      </c>
      <c r="U34" s="50" t="str">
        <f>IF(T34=0,0,IF($D34=10,SUM((T34/$D34)*$C34),IF(T34="N","FAIL","PASS")))</f>
        <v>PASS</v>
      </c>
      <c r="V34" s="161"/>
      <c r="W34" s="41" t="s">
        <v>133</v>
      </c>
      <c r="X34" s="50" t="str">
        <f>IF(W34=0,0,IF($D34=10,SUM((W34/$D34)*$C34),IF(W34="N","FAIL","PASS")))</f>
        <v>PASS</v>
      </c>
      <c r="Y34" s="161"/>
    </row>
    <row r="35" spans="1:82" s="1" customFormat="1" ht="39" thickBot="1" x14ac:dyDescent="0.25">
      <c r="A35" s="140" t="s">
        <v>120</v>
      </c>
      <c r="B35" s="141" t="s">
        <v>45</v>
      </c>
      <c r="C35" s="73" t="s">
        <v>11</v>
      </c>
      <c r="D35" s="91" t="s">
        <v>11</v>
      </c>
      <c r="E35" s="41" t="s">
        <v>133</v>
      </c>
      <c r="F35" s="50" t="str">
        <f>IF(E35=0,0,IF($D35=10,SUM((E35/$D35)*$C35),IF(E35="N","FAIL","PASS")))</f>
        <v>PASS</v>
      </c>
      <c r="G35" s="162"/>
      <c r="H35" s="41" t="s">
        <v>133</v>
      </c>
      <c r="I35" s="50" t="str">
        <f>IF(H35=0,0,IF($D35=10,SUM((H35/$D35)*$C35),IF(H35="N","FAIL","PASS")))</f>
        <v>PASS</v>
      </c>
      <c r="J35" s="135"/>
      <c r="K35" s="41" t="s">
        <v>133</v>
      </c>
      <c r="L35" s="50" t="str">
        <f>IF(K35=0,0,IF($D35=10,SUM((K35/$D35)*$C35),IF(K35="N","FAIL","PASS")))</f>
        <v>PASS</v>
      </c>
      <c r="M35" s="162"/>
      <c r="N35" s="41" t="s">
        <v>133</v>
      </c>
      <c r="O35" s="50" t="str">
        <f>IF(N35=0,0,IF($D35=10,SUM((N35/$D35)*$C35),IF(N35="N","FAIL","PASS")))</f>
        <v>PASS</v>
      </c>
      <c r="P35" s="162"/>
      <c r="Q35" s="41" t="s">
        <v>133</v>
      </c>
      <c r="R35" s="50" t="str">
        <f>IF(Q35=0,0,IF($D35=10,SUM((Q35/$D35)*$C35),IF(Q35="N","FAIL","PASS")))</f>
        <v>PASS</v>
      </c>
      <c r="S35" s="162"/>
      <c r="T35" s="41" t="s">
        <v>133</v>
      </c>
      <c r="U35" s="50" t="str">
        <f>IF(T35=0,0,IF($D35=10,SUM((T35/$D35)*$C35),IF(T35="N","FAIL","PASS")))</f>
        <v>PASS</v>
      </c>
      <c r="V35" s="162"/>
      <c r="W35" s="41" t="s">
        <v>133</v>
      </c>
      <c r="X35" s="50" t="str">
        <f>IF(W35=0,0,IF($D35=10,SUM((W35/$D35)*$C35),IF(W35="N","FAIL","PASS")))</f>
        <v>PASS</v>
      </c>
      <c r="Y35" s="162"/>
    </row>
    <row r="36" spans="1:82" s="8" customFormat="1" ht="16.5" thickBot="1" x14ac:dyDescent="0.3">
      <c r="A36" s="144" t="s">
        <v>131</v>
      </c>
      <c r="B36" s="144"/>
      <c r="C36" s="144"/>
      <c r="D36" s="90"/>
      <c r="E36" s="68"/>
      <c r="F36" s="69"/>
      <c r="G36" s="160"/>
      <c r="H36" s="68"/>
      <c r="I36" s="69"/>
      <c r="J36" s="70"/>
      <c r="K36" s="68"/>
      <c r="L36" s="69"/>
      <c r="M36" s="160"/>
      <c r="N36" s="68"/>
      <c r="O36" s="69"/>
      <c r="P36" s="160"/>
      <c r="Q36" s="68"/>
      <c r="R36" s="69"/>
      <c r="S36" s="160"/>
      <c r="T36" s="68"/>
      <c r="U36" s="69"/>
      <c r="V36" s="160"/>
      <c r="W36" s="68"/>
      <c r="X36" s="69"/>
      <c r="Y36" s="16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row>
    <row r="37" spans="1:82" s="1" customFormat="1" ht="25.5" x14ac:dyDescent="0.2">
      <c r="A37" s="137" t="s">
        <v>117</v>
      </c>
      <c r="B37" s="138" t="s">
        <v>121</v>
      </c>
      <c r="C37" s="73" t="s">
        <v>11</v>
      </c>
      <c r="D37" s="142" t="s">
        <v>11</v>
      </c>
      <c r="E37" s="41" t="s">
        <v>133</v>
      </c>
      <c r="F37" s="50" t="str">
        <f>IF(E37=0,0,IF($D37=10,SUM((E37/$D37)*$C37),IF(E37="N","FAIL","PASS")))</f>
        <v>PASS</v>
      </c>
      <c r="G37" s="161"/>
      <c r="H37" s="41" t="s">
        <v>133</v>
      </c>
      <c r="I37" s="50" t="str">
        <f>IF(H37=0,0,IF($D37=10,SUM((H37/$D37)*$C37),IF(H37="N","FAIL","PASS")))</f>
        <v>PASS</v>
      </c>
      <c r="J37" s="139"/>
      <c r="K37" s="41" t="s">
        <v>133</v>
      </c>
      <c r="L37" s="50" t="str">
        <f>IF(K37=0,0,IF($D37=10,SUM((K37/$D37)*$C37),IF(K37="N","FAIL","PASS")))</f>
        <v>PASS</v>
      </c>
      <c r="M37" s="161"/>
      <c r="N37" s="41" t="s">
        <v>133</v>
      </c>
      <c r="O37" s="50" t="str">
        <f>IF(N37=0,0,IF($D37=10,SUM((N37/$D37)*$C37),IF(N37="N","FAIL","PASS")))</f>
        <v>PASS</v>
      </c>
      <c r="P37" s="161"/>
      <c r="Q37" s="41" t="s">
        <v>133</v>
      </c>
      <c r="R37" s="50" t="str">
        <f>IF(Q37=0,0,IF($D37=10,SUM((Q37/$D37)*$C37),IF(Q37="N","FAIL","PASS")))</f>
        <v>PASS</v>
      </c>
      <c r="S37" s="161"/>
      <c r="T37" s="41" t="s">
        <v>133</v>
      </c>
      <c r="U37" s="50" t="str">
        <f>IF(T37=0,0,IF($D37=10,SUM((T37/$D37)*$C37),IF(T37="N","FAIL","PASS")))</f>
        <v>PASS</v>
      </c>
      <c r="V37" s="161"/>
      <c r="W37" s="41" t="s">
        <v>133</v>
      </c>
      <c r="X37" s="50" t="str">
        <f>IF(W37=0,0,IF($D37=10,SUM((W37/$D37)*$C37),IF(W37="N","FAIL","PASS")))</f>
        <v>PASS</v>
      </c>
      <c r="Y37" s="161"/>
    </row>
    <row r="38" spans="1:82" s="1" customFormat="1" ht="51" x14ac:dyDescent="0.2">
      <c r="A38" s="137" t="s">
        <v>118</v>
      </c>
      <c r="B38" s="138" t="s">
        <v>122</v>
      </c>
      <c r="C38" s="73" t="s">
        <v>11</v>
      </c>
      <c r="D38" s="91" t="s">
        <v>11</v>
      </c>
      <c r="E38" s="41" t="s">
        <v>133</v>
      </c>
      <c r="F38" s="50" t="str">
        <f>IF(E38=0,0,IF($D38=10,SUM((E38/$D38)*$C38),IF(E38="N","FAIL","PASS")))</f>
        <v>PASS</v>
      </c>
      <c r="G38" s="161"/>
      <c r="H38" s="41" t="s">
        <v>133</v>
      </c>
      <c r="I38" s="50" t="str">
        <f>IF(H38=0,0,IF($D38=10,SUM((H38/$D38)*$C38),IF(H38="N","FAIL","PASS")))</f>
        <v>PASS</v>
      </c>
      <c r="J38" s="139"/>
      <c r="K38" s="41" t="s">
        <v>133</v>
      </c>
      <c r="L38" s="50" t="str">
        <f>IF(K38=0,0,IF($D38=10,SUM((K38/$D38)*$C38),IF(K38="N","FAIL","PASS")))</f>
        <v>PASS</v>
      </c>
      <c r="M38" s="161"/>
      <c r="N38" s="41" t="s">
        <v>133</v>
      </c>
      <c r="O38" s="50" t="str">
        <f>IF(N38=0,0,IF($D38=10,SUM((N38/$D38)*$C38),IF(N38="N","FAIL","PASS")))</f>
        <v>PASS</v>
      </c>
      <c r="P38" s="161"/>
      <c r="Q38" s="41" t="s">
        <v>133</v>
      </c>
      <c r="R38" s="50" t="str">
        <f>IF(Q38=0,0,IF($D38=10,SUM((Q38/$D38)*$C38),IF(Q38="N","FAIL","PASS")))</f>
        <v>PASS</v>
      </c>
      <c r="S38" s="161"/>
      <c r="T38" s="41" t="s">
        <v>133</v>
      </c>
      <c r="U38" s="50" t="str">
        <f>IF(T38=0,0,IF($D38=10,SUM((T38/$D38)*$C38),IF(T38="N","FAIL","PASS")))</f>
        <v>PASS</v>
      </c>
      <c r="V38" s="161"/>
      <c r="W38" s="41" t="s">
        <v>133</v>
      </c>
      <c r="X38" s="50" t="str">
        <f>IF(W38=0,0,IF($D38=10,SUM((W38/$D38)*$C38),IF(W38="N","FAIL","PASS")))</f>
        <v>PASS</v>
      </c>
      <c r="Y38" s="161"/>
    </row>
    <row r="39" spans="1:82" s="1" customFormat="1" ht="51.75" thickBot="1" x14ac:dyDescent="0.25">
      <c r="A39" s="137" t="s">
        <v>119</v>
      </c>
      <c r="B39" s="138" t="s">
        <v>123</v>
      </c>
      <c r="C39" s="73" t="s">
        <v>11</v>
      </c>
      <c r="D39" s="143" t="s">
        <v>11</v>
      </c>
      <c r="E39" s="41" t="s">
        <v>133</v>
      </c>
      <c r="F39" s="50" t="str">
        <f>IF(E39=0,0,IF($D39=10,SUM((E39/$D39)*$C39),IF(E39="N","FAIL","PASS")))</f>
        <v>PASS</v>
      </c>
      <c r="G39" s="161"/>
      <c r="H39" s="41" t="s">
        <v>133</v>
      </c>
      <c r="I39" s="50" t="str">
        <f>IF(H39=0,0,IF($D39=10,SUM((H39/$D39)*$C39),IF(H39="N","FAIL","PASS")))</f>
        <v>PASS</v>
      </c>
      <c r="J39" s="139"/>
      <c r="K39" s="41" t="s">
        <v>133</v>
      </c>
      <c r="L39" s="50" t="str">
        <f>IF(K39=0,0,IF($D39=10,SUM((K39/$D39)*$C39),IF(K39="N","FAIL","PASS")))</f>
        <v>PASS</v>
      </c>
      <c r="M39" s="161"/>
      <c r="N39" s="41" t="s">
        <v>133</v>
      </c>
      <c r="O39" s="50" t="str">
        <f>IF(N39=0,0,IF($D39=10,SUM((N39/$D39)*$C39),IF(N39="N","FAIL","PASS")))</f>
        <v>PASS</v>
      </c>
      <c r="P39" s="161"/>
      <c r="Q39" s="41" t="s">
        <v>133</v>
      </c>
      <c r="R39" s="50" t="str">
        <f>IF(Q39=0,0,IF($D39=10,SUM((Q39/$D39)*$C39),IF(Q39="N","FAIL","PASS")))</f>
        <v>PASS</v>
      </c>
      <c r="S39" s="161"/>
      <c r="T39" s="41" t="s">
        <v>133</v>
      </c>
      <c r="U39" s="50" t="str">
        <f>IF(T39=0,0,IF($D39=10,SUM((T39/$D39)*$C39),IF(T39="N","FAIL","PASS")))</f>
        <v>PASS</v>
      </c>
      <c r="V39" s="161"/>
      <c r="W39" s="41" t="s">
        <v>133</v>
      </c>
      <c r="X39" s="50" t="str">
        <f>IF(W39=0,0,IF($D39=10,SUM((W39/$D39)*$C39),IF(W39="N","FAIL","PASS")))</f>
        <v>PASS</v>
      </c>
      <c r="Y39" s="161"/>
    </row>
    <row r="40" spans="1:82" s="4" customFormat="1" ht="23.1" customHeight="1" thickBot="1" x14ac:dyDescent="0.25">
      <c r="B40" s="31" t="s">
        <v>17</v>
      </c>
      <c r="C40" s="32">
        <f>COUNTIF(C6:C39,"T")</f>
        <v>20</v>
      </c>
      <c r="D40" s="33"/>
      <c r="E40" s="34">
        <f>COUNTIF(E7:E39,"y")</f>
        <v>20</v>
      </c>
      <c r="F40" s="5" t="str">
        <f>IF(E41=0,"PASSED","FAILED")</f>
        <v>PASSED</v>
      </c>
      <c r="G40" s="163"/>
      <c r="H40" s="34">
        <f>COUNTIF(H7:H39,"y")</f>
        <v>20</v>
      </c>
      <c r="I40" s="5" t="str">
        <f>IF(H41=0,"PASSED","FAILED")</f>
        <v>PASSED</v>
      </c>
      <c r="J40" s="35"/>
      <c r="K40" s="34">
        <f>COUNTIF(K7:K39,"y")</f>
        <v>20</v>
      </c>
      <c r="L40" s="5" t="str">
        <f>IF(K41=0,"PASSED","FAILED")</f>
        <v>PASSED</v>
      </c>
      <c r="M40" s="163"/>
      <c r="N40" s="34">
        <f>COUNTIF(N7:N39,"y")</f>
        <v>20</v>
      </c>
      <c r="O40" s="5" t="str">
        <f>IF(N41=0,"PASSED","FAILED")</f>
        <v>PASSED</v>
      </c>
      <c r="P40" s="163"/>
      <c r="Q40" s="34">
        <f>COUNTIF(Q7:Q39,"y")</f>
        <v>20</v>
      </c>
      <c r="R40" s="5" t="str">
        <f>IF(Q41=0,"PASSED","FAILED")</f>
        <v>PASSED</v>
      </c>
      <c r="S40" s="163"/>
      <c r="T40" s="34">
        <f>COUNTIF(T7:T39,"y")</f>
        <v>20</v>
      </c>
      <c r="U40" s="5" t="str">
        <f>IF(T41=0,"PASSED","FAILED")</f>
        <v>PASSED</v>
      </c>
      <c r="V40" s="163"/>
      <c r="W40" s="34">
        <f>COUNTIF(W7:W39,"y")</f>
        <v>20</v>
      </c>
      <c r="X40" s="5" t="str">
        <f>IF(W41=0,"PASSED","FAILED")</f>
        <v>PASSED</v>
      </c>
      <c r="Y40" s="163"/>
    </row>
    <row r="41" spans="1:82" ht="13.5" thickBot="1" x14ac:dyDescent="0.25">
      <c r="A41"/>
      <c r="E41" s="38">
        <f>$C$40-E40</f>
        <v>0</v>
      </c>
      <c r="F41" s="5"/>
      <c r="G41" s="164"/>
      <c r="H41" s="38">
        <f>$C$40-H40</f>
        <v>0</v>
      </c>
      <c r="I41" s="5"/>
      <c r="J41" s="5"/>
      <c r="K41" s="38">
        <f>$C$40-K40</f>
        <v>0</v>
      </c>
      <c r="L41" s="5"/>
      <c r="M41" s="164"/>
      <c r="N41" s="38">
        <f>$C$40-N40</f>
        <v>0</v>
      </c>
      <c r="O41" s="5"/>
      <c r="P41" s="164"/>
      <c r="Q41" s="38">
        <f>$C$40-Q40</f>
        <v>0</v>
      </c>
      <c r="R41" s="5"/>
      <c r="S41" s="164"/>
      <c r="T41" s="38">
        <f>$C$40-T40</f>
        <v>0</v>
      </c>
      <c r="U41" s="5"/>
      <c r="V41" s="164"/>
      <c r="W41" s="38">
        <f>$C$40-W40</f>
        <v>0</v>
      </c>
      <c r="X41" s="5"/>
      <c r="Y41" s="164"/>
      <c r="Z41"/>
      <c r="AA41"/>
      <c r="AB41"/>
      <c r="AC41"/>
      <c r="AD41"/>
      <c r="AE41"/>
      <c r="AF41"/>
      <c r="AG41"/>
      <c r="AH41"/>
      <c r="AI41"/>
      <c r="AJ41"/>
      <c r="AK41"/>
      <c r="AL41"/>
      <c r="AM41"/>
      <c r="AN41"/>
      <c r="AO41"/>
      <c r="AP41"/>
      <c r="AQ41"/>
      <c r="AR41"/>
      <c r="AS41"/>
      <c r="AT41"/>
      <c r="AU41"/>
      <c r="AV41"/>
      <c r="AW41"/>
      <c r="AX41"/>
      <c r="AY41"/>
      <c r="AZ41"/>
    </row>
  </sheetData>
  <mergeCells count="25">
    <mergeCell ref="Y14:Y17"/>
    <mergeCell ref="S14:S17"/>
    <mergeCell ref="V14:V17"/>
    <mergeCell ref="A14:A17"/>
    <mergeCell ref="G14:G17"/>
    <mergeCell ref="J14:J17"/>
    <mergeCell ref="T5:T6"/>
    <mergeCell ref="W5:W6"/>
    <mergeCell ref="M14:M17"/>
    <mergeCell ref="P14:P17"/>
    <mergeCell ref="C3:C4"/>
    <mergeCell ref="D3:D4"/>
    <mergeCell ref="E3:G3"/>
    <mergeCell ref="W3:Y3"/>
    <mergeCell ref="D5:D6"/>
    <mergeCell ref="E5:E6"/>
    <mergeCell ref="H5:H6"/>
    <mergeCell ref="K5:K6"/>
    <mergeCell ref="N5:N6"/>
    <mergeCell ref="Q5:Q6"/>
    <mergeCell ref="H3:J3"/>
    <mergeCell ref="K3:M3"/>
    <mergeCell ref="N3:P3"/>
    <mergeCell ref="Q3:S3"/>
    <mergeCell ref="T3:V3"/>
  </mergeCells>
  <conditionalFormatting sqref="C6">
    <cfRule type="cellIs" dxfId="69" priority="32" stopIfTrue="1" operator="lessThan">
      <formula>$C$5</formula>
    </cfRule>
  </conditionalFormatting>
  <conditionalFormatting sqref="X6">
    <cfRule type="cellIs" dxfId="68" priority="29" operator="equal">
      <formula>"Failed"</formula>
    </cfRule>
  </conditionalFormatting>
  <conditionalFormatting sqref="U6">
    <cfRule type="cellIs" dxfId="67" priority="28" operator="equal">
      <formula>"Failed"</formula>
    </cfRule>
  </conditionalFormatting>
  <conditionalFormatting sqref="R6">
    <cfRule type="cellIs" dxfId="66" priority="27" operator="equal">
      <formula>"Failed"</formula>
    </cfRule>
  </conditionalFormatting>
  <conditionalFormatting sqref="O6">
    <cfRule type="cellIs" dxfId="65" priority="25" operator="equal">
      <formula>"Failed"</formula>
    </cfRule>
  </conditionalFormatting>
  <conditionalFormatting sqref="L6">
    <cfRule type="cellIs" dxfId="64" priority="24" operator="equal">
      <formula>"Failed"</formula>
    </cfRule>
  </conditionalFormatting>
  <conditionalFormatting sqref="I6">
    <cfRule type="cellIs" dxfId="63" priority="23" operator="equal">
      <formula>"Failed"</formula>
    </cfRule>
  </conditionalFormatting>
  <conditionalFormatting sqref="F6">
    <cfRule type="cellIs" dxfId="62" priority="22" operator="equal">
      <formula>"Failed"</formula>
    </cfRule>
  </conditionalFormatting>
  <conditionalFormatting sqref="F5">
    <cfRule type="cellIs" dxfId="61" priority="18" operator="equal">
      <formula>"N"</formula>
    </cfRule>
    <cfRule type="cellIs" dxfId="60" priority="19" operator="equal">
      <formula>"Y"</formula>
    </cfRule>
  </conditionalFormatting>
  <conditionalFormatting sqref="I5">
    <cfRule type="cellIs" dxfId="59" priority="16" operator="equal">
      <formula>"N"</formula>
    </cfRule>
    <cfRule type="cellIs" dxfId="58" priority="17" operator="equal">
      <formula>"Y"</formula>
    </cfRule>
  </conditionalFormatting>
  <conditionalFormatting sqref="L5">
    <cfRule type="cellIs" dxfId="57" priority="14" operator="equal">
      <formula>"N"</formula>
    </cfRule>
    <cfRule type="cellIs" dxfId="56" priority="15" operator="equal">
      <formula>"Y"</formula>
    </cfRule>
  </conditionalFormatting>
  <conditionalFormatting sqref="O5">
    <cfRule type="cellIs" dxfId="55" priority="12" operator="equal">
      <formula>"N"</formula>
    </cfRule>
    <cfRule type="cellIs" dxfId="54" priority="13" operator="equal">
      <formula>"Y"</formula>
    </cfRule>
  </conditionalFormatting>
  <conditionalFormatting sqref="R5">
    <cfRule type="cellIs" dxfId="53" priority="8" operator="equal">
      <formula>"N"</formula>
    </cfRule>
    <cfRule type="cellIs" dxfId="52" priority="9" operator="equal">
      <formula>"Y"</formula>
    </cfRule>
  </conditionalFormatting>
  <conditionalFormatting sqref="U5">
    <cfRule type="cellIs" dxfId="51" priority="6" operator="equal">
      <formula>"N"</formula>
    </cfRule>
    <cfRule type="cellIs" dxfId="50" priority="7" operator="equal">
      <formula>"Y"</formula>
    </cfRule>
  </conditionalFormatting>
  <conditionalFormatting sqref="X5">
    <cfRule type="cellIs" dxfId="49" priority="4" operator="equal">
      <formula>"N"</formula>
    </cfRule>
    <cfRule type="cellIs" dxfId="48" priority="5" operator="equal">
      <formula>"Y"</formula>
    </cfRule>
  </conditionalFormatting>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59999389629810485"/>
  </sheetPr>
  <dimension ref="A1:CL24"/>
  <sheetViews>
    <sheetView zoomScale="70" zoomScaleNormal="70" workbookViewId="0">
      <pane xSplit="4" ySplit="6" topLeftCell="E18" activePane="bottomRight" state="frozen"/>
      <selection pane="topRight" activeCell="E1" sqref="E1"/>
      <selection pane="bottomLeft" activeCell="A13" sqref="A13"/>
      <selection pane="bottomRight" activeCell="S30" sqref="S30"/>
    </sheetView>
  </sheetViews>
  <sheetFormatPr defaultRowHeight="12.75" x14ac:dyDescent="0.2"/>
  <cols>
    <col min="1" max="1" width="10.140625" style="17" customWidth="1"/>
    <col min="2" max="2" width="58.140625" style="42" customWidth="1"/>
    <col min="3" max="3" width="17.5703125" style="42" customWidth="1"/>
    <col min="4" max="4" width="15.85546875" style="75" customWidth="1"/>
    <col min="5" max="6" width="12.7109375" customWidth="1"/>
    <col min="7" max="7" width="59.7109375" style="165" customWidth="1"/>
    <col min="8" max="9" width="12.7109375" customWidth="1"/>
    <col min="10" max="10" width="59.7109375" style="165" customWidth="1"/>
    <col min="11" max="12" width="12.7109375" style="1" customWidth="1"/>
    <col min="13" max="13" width="59.7109375" style="1" customWidth="1"/>
    <col min="14" max="15" width="12.7109375" style="1" customWidth="1"/>
    <col min="16" max="16" width="59.7109375" style="1" customWidth="1"/>
    <col min="17" max="18" width="12.7109375" style="1" customWidth="1"/>
    <col min="19" max="19" width="59.7109375" style="1" customWidth="1"/>
    <col min="20" max="90" width="9.140625" style="1" customWidth="1"/>
  </cols>
  <sheetData>
    <row r="1" spans="1:90" ht="18" x14ac:dyDescent="0.2">
      <c r="A1" s="201" t="s">
        <v>91</v>
      </c>
      <c r="B1" s="202"/>
      <c r="C1" s="202"/>
      <c r="D1" s="202"/>
    </row>
    <row r="2" spans="1:90" ht="13.5" thickBot="1" x14ac:dyDescent="0.25">
      <c r="B2" s="4"/>
      <c r="F2">
        <v>3</v>
      </c>
      <c r="I2">
        <v>4</v>
      </c>
      <c r="L2" s="1">
        <v>6</v>
      </c>
      <c r="O2" s="1">
        <v>8</v>
      </c>
      <c r="R2" s="1">
        <v>9</v>
      </c>
    </row>
    <row r="3" spans="1:90" ht="20.25" customHeight="1" thickBot="1" x14ac:dyDescent="0.3">
      <c r="B3" s="63"/>
      <c r="C3" s="182" t="s">
        <v>15</v>
      </c>
      <c r="D3" s="182" t="s">
        <v>16</v>
      </c>
      <c r="E3" s="184" t="str">
        <f>VLOOKUP(F2,Input!$A$8:$B$14,2)</f>
        <v>Bromcom Computers</v>
      </c>
      <c r="F3" s="184"/>
      <c r="G3" s="185"/>
      <c r="H3" s="184" t="str">
        <f>VLOOKUP(I2,Input!$A$8:$B$14,2)</f>
        <v>Capita</v>
      </c>
      <c r="I3" s="184"/>
      <c r="J3" s="185"/>
      <c r="K3" s="184" t="str">
        <f>VLOOKUP(L2,Input!$A$8:$B$14,2)</f>
        <v>Histon House Ltd</v>
      </c>
      <c r="L3" s="184"/>
      <c r="M3" s="185"/>
      <c r="N3" s="184" t="str">
        <f>VLOOKUP(O2,Input!$A$8:$B$14,2)</f>
        <v>Pupil Asset</v>
      </c>
      <c r="O3" s="184"/>
      <c r="P3" s="185"/>
      <c r="Q3" s="184" t="str">
        <f>VLOOKUP(R2,Input!$A$8:$B$14,2)</f>
        <v>RM Education</v>
      </c>
      <c r="R3" s="184"/>
      <c r="S3" s="185"/>
    </row>
    <row r="4" spans="1:90" ht="36" customHeight="1" thickBot="1" x14ac:dyDescent="0.25">
      <c r="A4" s="36" t="s">
        <v>10</v>
      </c>
      <c r="B4" s="37" t="s">
        <v>3</v>
      </c>
      <c r="C4" s="183"/>
      <c r="D4" s="183"/>
      <c r="E4" s="23" t="s">
        <v>1</v>
      </c>
      <c r="F4" s="22" t="s">
        <v>2</v>
      </c>
      <c r="G4" s="157" t="s">
        <v>13</v>
      </c>
      <c r="H4" s="23" t="s">
        <v>1</v>
      </c>
      <c r="I4" s="22" t="s">
        <v>2</v>
      </c>
      <c r="J4" s="157" t="s">
        <v>13</v>
      </c>
      <c r="K4" s="23" t="s">
        <v>1</v>
      </c>
      <c r="L4" s="22" t="s">
        <v>2</v>
      </c>
      <c r="M4" s="26" t="s">
        <v>13</v>
      </c>
      <c r="N4" s="23" t="s">
        <v>1</v>
      </c>
      <c r="O4" s="22" t="s">
        <v>2</v>
      </c>
      <c r="P4" s="26" t="s">
        <v>13</v>
      </c>
      <c r="Q4" s="23" t="s">
        <v>1</v>
      </c>
      <c r="R4" s="22" t="s">
        <v>2</v>
      </c>
      <c r="S4" s="26" t="s">
        <v>13</v>
      </c>
    </row>
    <row r="5" spans="1:90" s="9" customFormat="1" ht="27.75" customHeight="1" thickBot="1" x14ac:dyDescent="0.35">
      <c r="A5" s="24" t="s">
        <v>5</v>
      </c>
      <c r="B5" s="64"/>
      <c r="C5" s="71">
        <f>Input!B4</f>
        <v>0.6</v>
      </c>
      <c r="D5" s="186">
        <v>10</v>
      </c>
      <c r="E5" s="188" t="s">
        <v>158</v>
      </c>
      <c r="F5" s="56" t="str">
        <f>IF(E24=0,"Y","N")</f>
        <v>Y</v>
      </c>
      <c r="G5" s="158"/>
      <c r="H5" s="188" t="s">
        <v>158</v>
      </c>
      <c r="I5" s="56" t="str">
        <f>IF(H24=0,"Y","N")</f>
        <v>Y</v>
      </c>
      <c r="J5" s="158"/>
      <c r="K5" s="199" t="s">
        <v>158</v>
      </c>
      <c r="L5" s="56" t="str">
        <f>IF(K24=0,"Y","N")</f>
        <v>Y</v>
      </c>
      <c r="M5" s="27"/>
      <c r="N5" s="199" t="s">
        <v>158</v>
      </c>
      <c r="O5" s="56" t="str">
        <f>IF(N24=0,"Y","N")</f>
        <v>Y</v>
      </c>
      <c r="P5" s="27"/>
      <c r="Q5" s="199" t="s">
        <v>158</v>
      </c>
      <c r="R5" s="56" t="str">
        <f>IF(Q24=0,"Y","N")</f>
        <v>Y</v>
      </c>
      <c r="S5" s="27"/>
    </row>
    <row r="6" spans="1:90" s="9" customFormat="1" ht="27.75" customHeight="1" thickBot="1" x14ac:dyDescent="0.35">
      <c r="A6" s="25" t="s">
        <v>14</v>
      </c>
      <c r="B6" s="65"/>
      <c r="C6" s="71">
        <f>C22</f>
        <v>0.60000000000000009</v>
      </c>
      <c r="D6" s="187"/>
      <c r="E6" s="189"/>
      <c r="F6" s="45">
        <f>F23</f>
        <v>0</v>
      </c>
      <c r="G6" s="159"/>
      <c r="H6" s="189"/>
      <c r="I6" s="45">
        <f>I23</f>
        <v>0</v>
      </c>
      <c r="J6" s="159"/>
      <c r="K6" s="200"/>
      <c r="L6" s="45">
        <f>L23</f>
        <v>0</v>
      </c>
      <c r="M6" s="28"/>
      <c r="N6" s="200"/>
      <c r="O6" s="45">
        <f>O23</f>
        <v>0</v>
      </c>
      <c r="P6" s="28"/>
      <c r="Q6" s="200"/>
      <c r="R6" s="45">
        <f>R23</f>
        <v>0</v>
      </c>
      <c r="S6" s="28"/>
    </row>
    <row r="7" spans="1:90" s="8" customFormat="1" ht="14.25" customHeight="1" thickBot="1" x14ac:dyDescent="0.25">
      <c r="A7" s="59">
        <v>8.3000000000000007</v>
      </c>
      <c r="B7" s="60" t="s">
        <v>134</v>
      </c>
      <c r="C7" s="72"/>
      <c r="D7" s="76"/>
      <c r="E7" s="68"/>
      <c r="F7" s="69"/>
      <c r="G7" s="160"/>
      <c r="H7" s="68"/>
      <c r="I7" s="69"/>
      <c r="J7" s="160"/>
      <c r="K7" s="68"/>
      <c r="L7" s="69"/>
      <c r="M7" s="70"/>
      <c r="N7" s="68"/>
      <c r="O7" s="69"/>
      <c r="P7" s="70"/>
      <c r="Q7" s="68"/>
      <c r="R7" s="69"/>
      <c r="S7" s="7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row>
    <row r="8" spans="1:90" s="8" customFormat="1" ht="14.25" customHeight="1" thickBot="1" x14ac:dyDescent="0.25">
      <c r="A8" s="59"/>
      <c r="B8" s="60" t="s">
        <v>46</v>
      </c>
      <c r="C8" s="72"/>
      <c r="D8" s="76"/>
      <c r="E8" s="68"/>
      <c r="F8" s="69"/>
      <c r="G8" s="160"/>
      <c r="H8" s="68"/>
      <c r="I8" s="69"/>
      <c r="J8" s="160"/>
      <c r="K8" s="68"/>
      <c r="L8" s="69"/>
      <c r="M8" s="70"/>
      <c r="N8" s="68"/>
      <c r="O8" s="69"/>
      <c r="P8" s="70"/>
      <c r="Q8" s="68"/>
      <c r="R8" s="69"/>
      <c r="S8" s="7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row>
    <row r="9" spans="1:90" s="1" customFormat="1" ht="178.5" x14ac:dyDescent="0.2">
      <c r="A9" s="58">
        <v>1</v>
      </c>
      <c r="B9" s="61" t="s">
        <v>65</v>
      </c>
      <c r="C9" s="73">
        <v>0.04</v>
      </c>
      <c r="D9" s="77">
        <v>10</v>
      </c>
      <c r="E9" s="66"/>
      <c r="F9" s="50">
        <f t="shared" ref="F9:F21" si="0">IF(E9=0,0,IF($D9=10,SUM((E9/$D9)*$C9),IF(E9="N","FAIL","PASS")))</f>
        <v>0</v>
      </c>
      <c r="G9" s="161"/>
      <c r="H9" s="66"/>
      <c r="I9" s="50">
        <f t="shared" ref="I9:I21" si="1">IF(H9=0,0,IF($D9=10,SUM((H9/$D9)*$C9),IF(H9="N","FAIL","PASS")))</f>
        <v>0</v>
      </c>
      <c r="J9" s="102"/>
      <c r="K9" s="66"/>
      <c r="L9" s="50">
        <f t="shared" ref="L9:L21" si="2">IF(K9=0,0,IF($D9=10,SUM((K9/$D9)*$C9),IF(K9="N","FAIL","PASS")))</f>
        <v>0</v>
      </c>
      <c r="M9" s="30"/>
      <c r="N9" s="66"/>
      <c r="O9" s="50">
        <f t="shared" ref="O9:O21" si="3">IF(N9=0,0,IF($D9=10,SUM((N9/$D9)*$C9),IF(N9="N","FAIL","PASS")))</f>
        <v>0</v>
      </c>
      <c r="P9" s="30"/>
      <c r="Q9" s="66"/>
      <c r="R9" s="50">
        <f t="shared" ref="R9:R21" si="4">IF(Q9=0,0,IF($D9=10,SUM((Q9/$D9)*$C9),IF(Q9="N","FAIL","PASS")))</f>
        <v>0</v>
      </c>
      <c r="S9" s="30"/>
    </row>
    <row r="10" spans="1:90" s="1" customFormat="1" ht="140.25" x14ac:dyDescent="0.2">
      <c r="A10" s="58">
        <v>2</v>
      </c>
      <c r="B10" s="61" t="s">
        <v>54</v>
      </c>
      <c r="C10" s="73">
        <v>0.09</v>
      </c>
      <c r="D10" s="77">
        <v>10</v>
      </c>
      <c r="E10" s="66"/>
      <c r="F10" s="50">
        <f t="shared" si="0"/>
        <v>0</v>
      </c>
      <c r="G10" s="161"/>
      <c r="H10" s="66"/>
      <c r="I10" s="50">
        <f t="shared" si="1"/>
        <v>0</v>
      </c>
      <c r="J10" s="102"/>
      <c r="K10" s="66"/>
      <c r="L10" s="50">
        <f t="shared" si="2"/>
        <v>0</v>
      </c>
      <c r="M10" s="30"/>
      <c r="N10" s="66"/>
      <c r="O10" s="50">
        <f t="shared" si="3"/>
        <v>0</v>
      </c>
      <c r="P10" s="30"/>
      <c r="Q10" s="66"/>
      <c r="R10" s="50">
        <f t="shared" si="4"/>
        <v>0</v>
      </c>
      <c r="S10" s="30"/>
    </row>
    <row r="11" spans="1:90" s="1" customFormat="1" ht="89.25" x14ac:dyDescent="0.2">
      <c r="A11" s="58">
        <v>3</v>
      </c>
      <c r="B11" s="61" t="s">
        <v>66</v>
      </c>
      <c r="C11" s="73">
        <v>0.02</v>
      </c>
      <c r="D11" s="77">
        <v>10</v>
      </c>
      <c r="E11" s="66"/>
      <c r="F11" s="50">
        <f t="shared" si="0"/>
        <v>0</v>
      </c>
      <c r="G11" s="161"/>
      <c r="H11" s="66"/>
      <c r="I11" s="50">
        <f t="shared" si="1"/>
        <v>0</v>
      </c>
      <c r="J11" s="102"/>
      <c r="K11" s="66"/>
      <c r="L11" s="50">
        <f t="shared" si="2"/>
        <v>0</v>
      </c>
      <c r="M11" s="30"/>
      <c r="N11" s="66"/>
      <c r="O11" s="50">
        <f t="shared" si="3"/>
        <v>0</v>
      </c>
      <c r="P11" s="30"/>
      <c r="Q11" s="66"/>
      <c r="R11" s="50">
        <f t="shared" si="4"/>
        <v>0</v>
      </c>
      <c r="S11" s="30"/>
    </row>
    <row r="12" spans="1:90" s="1" customFormat="1" ht="153" x14ac:dyDescent="0.2">
      <c r="A12" s="58">
        <v>4</v>
      </c>
      <c r="B12" s="61" t="s">
        <v>67</v>
      </c>
      <c r="C12" s="73">
        <v>0.09</v>
      </c>
      <c r="D12" s="77">
        <v>10</v>
      </c>
      <c r="E12" s="66"/>
      <c r="F12" s="50">
        <f t="shared" si="0"/>
        <v>0</v>
      </c>
      <c r="G12" s="161"/>
      <c r="H12" s="66"/>
      <c r="I12" s="50">
        <f t="shared" si="1"/>
        <v>0</v>
      </c>
      <c r="J12" s="102"/>
      <c r="K12" s="66"/>
      <c r="L12" s="50">
        <f t="shared" si="2"/>
        <v>0</v>
      </c>
      <c r="M12" s="30"/>
      <c r="N12" s="66"/>
      <c r="O12" s="50">
        <f t="shared" si="3"/>
        <v>0</v>
      </c>
      <c r="P12" s="30"/>
      <c r="Q12" s="66"/>
      <c r="R12" s="50">
        <f t="shared" si="4"/>
        <v>0</v>
      </c>
      <c r="S12" s="30"/>
    </row>
    <row r="13" spans="1:90" s="1" customFormat="1" ht="204" x14ac:dyDescent="0.2">
      <c r="A13" s="58">
        <v>5</v>
      </c>
      <c r="B13" s="61" t="s">
        <v>68</v>
      </c>
      <c r="C13" s="73">
        <v>0.09</v>
      </c>
      <c r="D13" s="77">
        <v>10</v>
      </c>
      <c r="E13" s="66"/>
      <c r="F13" s="50">
        <f t="shared" si="0"/>
        <v>0</v>
      </c>
      <c r="G13" s="161"/>
      <c r="H13" s="66"/>
      <c r="I13" s="50">
        <f t="shared" si="1"/>
        <v>0</v>
      </c>
      <c r="J13" s="102"/>
      <c r="K13" s="66"/>
      <c r="L13" s="50">
        <f t="shared" si="2"/>
        <v>0</v>
      </c>
      <c r="M13" s="30"/>
      <c r="N13" s="66"/>
      <c r="O13" s="50">
        <f t="shared" si="3"/>
        <v>0</v>
      </c>
      <c r="P13" s="30"/>
      <c r="Q13" s="66"/>
      <c r="R13" s="50">
        <f t="shared" si="4"/>
        <v>0</v>
      </c>
      <c r="S13" s="30"/>
    </row>
    <row r="14" spans="1:90" s="1" customFormat="1" ht="221.25" customHeight="1" x14ac:dyDescent="0.2">
      <c r="A14" s="58">
        <v>6</v>
      </c>
      <c r="B14" s="61" t="s">
        <v>51</v>
      </c>
      <c r="C14" s="73">
        <v>7.0000000000000007E-2</v>
      </c>
      <c r="D14" s="77">
        <v>10</v>
      </c>
      <c r="E14" s="66"/>
      <c r="F14" s="50">
        <f t="shared" si="0"/>
        <v>0</v>
      </c>
      <c r="G14" s="161"/>
      <c r="H14" s="66"/>
      <c r="I14" s="50">
        <f t="shared" si="1"/>
        <v>0</v>
      </c>
      <c r="J14" s="102"/>
      <c r="K14" s="66"/>
      <c r="L14" s="50">
        <f t="shared" si="2"/>
        <v>0</v>
      </c>
      <c r="M14" s="30"/>
      <c r="N14" s="66"/>
      <c r="O14" s="50">
        <f t="shared" si="3"/>
        <v>0</v>
      </c>
      <c r="P14" s="30"/>
      <c r="Q14" s="66"/>
      <c r="R14" s="50">
        <f t="shared" si="4"/>
        <v>0</v>
      </c>
      <c r="S14" s="30"/>
    </row>
    <row r="15" spans="1:90" s="1" customFormat="1" ht="127.5" x14ac:dyDescent="0.2">
      <c r="A15" s="58">
        <v>7</v>
      </c>
      <c r="B15" s="61" t="s">
        <v>59</v>
      </c>
      <c r="C15" s="73">
        <v>0.05</v>
      </c>
      <c r="D15" s="77">
        <v>10</v>
      </c>
      <c r="E15" s="66"/>
      <c r="F15" s="50">
        <f t="shared" si="0"/>
        <v>0</v>
      </c>
      <c r="G15" s="161"/>
      <c r="H15" s="66"/>
      <c r="I15" s="50">
        <f t="shared" si="1"/>
        <v>0</v>
      </c>
      <c r="J15" s="102"/>
      <c r="K15" s="66"/>
      <c r="L15" s="50">
        <f t="shared" si="2"/>
        <v>0</v>
      </c>
      <c r="M15" s="30"/>
      <c r="N15" s="66"/>
      <c r="O15" s="50">
        <f t="shared" si="3"/>
        <v>0</v>
      </c>
      <c r="P15" s="30"/>
      <c r="Q15" s="66"/>
      <c r="R15" s="50">
        <f t="shared" si="4"/>
        <v>0</v>
      </c>
      <c r="S15" s="30"/>
    </row>
    <row r="16" spans="1:90" s="1" customFormat="1" ht="76.5" x14ac:dyDescent="0.2">
      <c r="A16" s="58">
        <v>8</v>
      </c>
      <c r="B16" s="61" t="s">
        <v>60</v>
      </c>
      <c r="C16" s="73">
        <v>2.5000000000000001E-2</v>
      </c>
      <c r="D16" s="91">
        <v>10</v>
      </c>
      <c r="E16" s="66"/>
      <c r="F16" s="50">
        <f t="shared" si="0"/>
        <v>0</v>
      </c>
      <c r="G16" s="161"/>
      <c r="H16" s="66"/>
      <c r="I16" s="50">
        <f t="shared" si="1"/>
        <v>0</v>
      </c>
      <c r="J16" s="102"/>
      <c r="K16" s="66"/>
      <c r="L16" s="50">
        <f t="shared" si="2"/>
        <v>0</v>
      </c>
      <c r="M16" s="30"/>
      <c r="N16" s="66"/>
      <c r="O16" s="50">
        <f t="shared" si="3"/>
        <v>0</v>
      </c>
      <c r="P16" s="30"/>
      <c r="Q16" s="66"/>
      <c r="R16" s="50">
        <f t="shared" si="4"/>
        <v>0</v>
      </c>
      <c r="S16" s="30"/>
    </row>
    <row r="17" spans="1:90" s="1" customFormat="1" ht="114.75" x14ac:dyDescent="0.2">
      <c r="A17" s="58">
        <v>9</v>
      </c>
      <c r="B17" s="61" t="s">
        <v>69</v>
      </c>
      <c r="C17" s="73">
        <v>2.5000000000000001E-2</v>
      </c>
      <c r="D17" s="91">
        <v>10</v>
      </c>
      <c r="E17" s="66"/>
      <c r="F17" s="50">
        <f t="shared" si="0"/>
        <v>0</v>
      </c>
      <c r="G17" s="161"/>
      <c r="H17" s="66"/>
      <c r="I17" s="50">
        <f t="shared" si="1"/>
        <v>0</v>
      </c>
      <c r="J17" s="102"/>
      <c r="K17" s="66"/>
      <c r="L17" s="50">
        <f t="shared" si="2"/>
        <v>0</v>
      </c>
      <c r="M17" s="30"/>
      <c r="N17" s="66"/>
      <c r="O17" s="50">
        <f t="shared" si="3"/>
        <v>0</v>
      </c>
      <c r="P17" s="30"/>
      <c r="Q17" s="66"/>
      <c r="R17" s="50">
        <f t="shared" si="4"/>
        <v>0</v>
      </c>
      <c r="S17" s="30"/>
    </row>
    <row r="18" spans="1:90" s="1" customFormat="1" ht="191.25" x14ac:dyDescent="0.2">
      <c r="A18" s="58">
        <v>10</v>
      </c>
      <c r="B18" s="61" t="s">
        <v>62</v>
      </c>
      <c r="C18" s="73">
        <v>0.04</v>
      </c>
      <c r="D18" s="91">
        <v>10</v>
      </c>
      <c r="E18" s="66"/>
      <c r="F18" s="50">
        <f t="shared" si="0"/>
        <v>0</v>
      </c>
      <c r="G18" s="161"/>
      <c r="H18" s="66"/>
      <c r="I18" s="50">
        <f t="shared" si="1"/>
        <v>0</v>
      </c>
      <c r="J18" s="102"/>
      <c r="K18" s="66"/>
      <c r="L18" s="50">
        <f t="shared" si="2"/>
        <v>0</v>
      </c>
      <c r="M18" s="30"/>
      <c r="N18" s="66"/>
      <c r="O18" s="50">
        <f t="shared" si="3"/>
        <v>0</v>
      </c>
      <c r="P18" s="30"/>
      <c r="Q18" s="66"/>
      <c r="R18" s="50">
        <f t="shared" si="4"/>
        <v>0</v>
      </c>
      <c r="S18" s="30"/>
    </row>
    <row r="19" spans="1:90" s="1" customFormat="1" ht="89.25" x14ac:dyDescent="0.2">
      <c r="A19" s="58">
        <v>11</v>
      </c>
      <c r="B19" s="61" t="s">
        <v>63</v>
      </c>
      <c r="C19" s="73">
        <v>2.5000000000000001E-2</v>
      </c>
      <c r="D19" s="91">
        <v>10</v>
      </c>
      <c r="E19" s="66"/>
      <c r="F19" s="50">
        <f t="shared" si="0"/>
        <v>0</v>
      </c>
      <c r="G19" s="161"/>
      <c r="H19" s="66"/>
      <c r="I19" s="50">
        <f t="shared" si="1"/>
        <v>0</v>
      </c>
      <c r="J19" s="102"/>
      <c r="K19" s="66"/>
      <c r="L19" s="50">
        <f t="shared" si="2"/>
        <v>0</v>
      </c>
      <c r="M19" s="30"/>
      <c r="N19" s="66"/>
      <c r="O19" s="50">
        <f t="shared" si="3"/>
        <v>0</v>
      </c>
      <c r="P19" s="30"/>
      <c r="Q19" s="66"/>
      <c r="R19" s="50">
        <f t="shared" si="4"/>
        <v>0</v>
      </c>
      <c r="S19" s="30"/>
    </row>
    <row r="20" spans="1:90" s="1" customFormat="1" ht="127.5" x14ac:dyDescent="0.2">
      <c r="A20" s="58">
        <v>12</v>
      </c>
      <c r="B20" s="61" t="s">
        <v>70</v>
      </c>
      <c r="C20" s="73">
        <v>2.5000000000000001E-2</v>
      </c>
      <c r="D20" s="91">
        <v>10</v>
      </c>
      <c r="E20" s="66"/>
      <c r="F20" s="50">
        <f t="shared" si="0"/>
        <v>0</v>
      </c>
      <c r="G20" s="161"/>
      <c r="H20" s="66"/>
      <c r="I20" s="50">
        <f t="shared" si="1"/>
        <v>0</v>
      </c>
      <c r="J20" s="102"/>
      <c r="K20" s="66"/>
      <c r="L20" s="50">
        <f t="shared" si="2"/>
        <v>0</v>
      </c>
      <c r="M20" s="30"/>
      <c r="N20" s="66"/>
      <c r="O20" s="50">
        <f t="shared" si="3"/>
        <v>0</v>
      </c>
      <c r="P20" s="30"/>
      <c r="Q20" s="66"/>
      <c r="R20" s="50">
        <f t="shared" si="4"/>
        <v>0</v>
      </c>
      <c r="S20" s="30"/>
    </row>
    <row r="21" spans="1:90" s="1" customFormat="1" ht="39" thickBot="1" x14ac:dyDescent="0.25">
      <c r="A21" s="58">
        <v>13</v>
      </c>
      <c r="B21" s="61" t="s">
        <v>52</v>
      </c>
      <c r="C21" s="73">
        <v>0.01</v>
      </c>
      <c r="D21" s="91">
        <v>10</v>
      </c>
      <c r="E21" s="66"/>
      <c r="F21" s="50">
        <f t="shared" si="0"/>
        <v>0</v>
      </c>
      <c r="G21" s="161"/>
      <c r="H21" s="66"/>
      <c r="I21" s="50">
        <f t="shared" si="1"/>
        <v>0</v>
      </c>
      <c r="J21" s="102"/>
      <c r="K21" s="66"/>
      <c r="L21" s="50">
        <f t="shared" si="2"/>
        <v>0</v>
      </c>
      <c r="M21" s="30"/>
      <c r="N21" s="66"/>
      <c r="O21" s="50">
        <f t="shared" si="3"/>
        <v>0</v>
      </c>
      <c r="P21" s="30"/>
      <c r="Q21" s="66"/>
      <c r="R21" s="50">
        <f t="shared" si="4"/>
        <v>0</v>
      </c>
      <c r="S21" s="30"/>
    </row>
    <row r="22" spans="1:90" s="8" customFormat="1" ht="14.25" customHeight="1" thickBot="1" x14ac:dyDescent="0.25">
      <c r="A22" s="57" t="s">
        <v>38</v>
      </c>
      <c r="B22" s="40"/>
      <c r="C22" s="74">
        <f>SUM(C9:C21)</f>
        <v>0.60000000000000009</v>
      </c>
      <c r="D22" s="78"/>
      <c r="E22" s="49">
        <f>SUM(E9:E21)</f>
        <v>0</v>
      </c>
      <c r="F22" s="67">
        <f>SUM(F9:F21)</f>
        <v>0</v>
      </c>
      <c r="G22" s="166"/>
      <c r="H22" s="49">
        <f>SUM(H9:H21)</f>
        <v>0</v>
      </c>
      <c r="I22" s="67">
        <f>SUM(I9:I21)</f>
        <v>0</v>
      </c>
      <c r="J22" s="166"/>
      <c r="K22" s="49">
        <f>SUM(K9:K21)</f>
        <v>0</v>
      </c>
      <c r="L22" s="67">
        <f>SUM(L9:L21)</f>
        <v>0</v>
      </c>
      <c r="M22" s="29"/>
      <c r="N22" s="49">
        <f>SUM(N9:N21)</f>
        <v>0</v>
      </c>
      <c r="O22" s="67">
        <f>SUM(O9:O21)</f>
        <v>0</v>
      </c>
      <c r="P22" s="29"/>
      <c r="Q22" s="49">
        <f>SUM(Q9:Q21)</f>
        <v>0</v>
      </c>
      <c r="R22" s="67">
        <f>SUM(R9:R21)</f>
        <v>0</v>
      </c>
      <c r="S22" s="29"/>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row>
    <row r="23" spans="1:90" s="4" customFormat="1" ht="23.1" customHeight="1" thickBot="1" x14ac:dyDescent="0.25">
      <c r="B23" s="31" t="s">
        <v>17</v>
      </c>
      <c r="C23" s="32">
        <f>COUNTIF(C7:C22,"T")</f>
        <v>0</v>
      </c>
      <c r="D23" s="33"/>
      <c r="E23" s="34">
        <f>COUNTIF(E7:E22,"y")</f>
        <v>0</v>
      </c>
      <c r="F23" s="39">
        <f>IF(E24&lt;0.1,SUM(F22),"Failed")</f>
        <v>0</v>
      </c>
      <c r="G23" s="163"/>
      <c r="H23" s="34">
        <f>COUNTIF(H7:H22,"y")</f>
        <v>0</v>
      </c>
      <c r="I23" s="39">
        <f>IF(H24&lt;0.1,SUM(I22),"Failed")</f>
        <v>0</v>
      </c>
      <c r="J23" s="163"/>
      <c r="K23" s="34">
        <f>COUNTIF(K7:K22,"y")</f>
        <v>0</v>
      </c>
      <c r="L23" s="39">
        <f>IF(K24&lt;0.1,SUM(L22),"Failed")</f>
        <v>0</v>
      </c>
      <c r="M23" s="35"/>
      <c r="N23" s="34">
        <f>COUNTIF(N7:N22,"y")</f>
        <v>0</v>
      </c>
      <c r="O23" s="39">
        <f>IF(N24&lt;0.1,SUM(O22),"Failed")</f>
        <v>0</v>
      </c>
      <c r="P23" s="35"/>
      <c r="Q23" s="34">
        <f>COUNTIF(Q7:Q22,"y")</f>
        <v>0</v>
      </c>
      <c r="R23" s="39">
        <f>IF(Q24&lt;0.1,SUM(R22),"Failed")</f>
        <v>0</v>
      </c>
      <c r="S23" s="35"/>
    </row>
    <row r="24" spans="1:90" ht="13.5" thickBot="1" x14ac:dyDescent="0.25">
      <c r="A24"/>
      <c r="E24" s="38">
        <f>$C$23-E23</f>
        <v>0</v>
      </c>
      <c r="F24" s="5"/>
      <c r="G24" s="164"/>
      <c r="H24" s="38">
        <f>$C$23-H23</f>
        <v>0</v>
      </c>
      <c r="I24" s="5"/>
      <c r="J24" s="164"/>
      <c r="K24" s="38">
        <f>$C$23-K23</f>
        <v>0</v>
      </c>
      <c r="L24" s="5"/>
      <c r="M24" s="5"/>
      <c r="N24" s="38">
        <f>$C$23-N23</f>
        <v>0</v>
      </c>
      <c r="O24" s="5"/>
      <c r="P24" s="5"/>
      <c r="Q24" s="38">
        <f>$C$23-Q23</f>
        <v>0</v>
      </c>
      <c r="R24" s="5"/>
      <c r="S24" s="5"/>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row>
  </sheetData>
  <mergeCells count="14">
    <mergeCell ref="Q3:S3"/>
    <mergeCell ref="N5:N6"/>
    <mergeCell ref="Q5:Q6"/>
    <mergeCell ref="K5:K6"/>
    <mergeCell ref="A1:D1"/>
    <mergeCell ref="H3:J3"/>
    <mergeCell ref="C3:C4"/>
    <mergeCell ref="D5:D6"/>
    <mergeCell ref="E3:G3"/>
    <mergeCell ref="E5:E6"/>
    <mergeCell ref="H5:H6"/>
    <mergeCell ref="D3:D4"/>
    <mergeCell ref="K3:M3"/>
    <mergeCell ref="N3:P3"/>
  </mergeCells>
  <phoneticPr fontId="0" type="noConversion"/>
  <conditionalFormatting sqref="C6">
    <cfRule type="cellIs" dxfId="47" priority="219" stopIfTrue="1" operator="lessThan">
      <formula>$C$5</formula>
    </cfRule>
  </conditionalFormatting>
  <conditionalFormatting sqref="R6">
    <cfRule type="cellIs" dxfId="46" priority="57" operator="equal">
      <formula>"Failed"</formula>
    </cfRule>
  </conditionalFormatting>
  <conditionalFormatting sqref="O6">
    <cfRule type="cellIs" dxfId="45" priority="56" operator="equal">
      <formula>"Failed"</formula>
    </cfRule>
  </conditionalFormatting>
  <conditionalFormatting sqref="L6">
    <cfRule type="cellIs" dxfId="44" priority="53" operator="equal">
      <formula>"Failed"</formula>
    </cfRule>
  </conditionalFormatting>
  <conditionalFormatting sqref="I6">
    <cfRule type="cellIs" dxfId="43" priority="51" operator="equal">
      <formula>"Failed"</formula>
    </cfRule>
  </conditionalFormatting>
  <conditionalFormatting sqref="F6">
    <cfRule type="cellIs" dxfId="42" priority="50" operator="equal">
      <formula>"Failed"</formula>
    </cfRule>
  </conditionalFormatting>
  <conditionalFormatting sqref="F5">
    <cfRule type="cellIs" dxfId="41" priority="38" operator="equal">
      <formula>"N"</formula>
    </cfRule>
    <cfRule type="cellIs" dxfId="40" priority="39" operator="equal">
      <formula>"Y"</formula>
    </cfRule>
  </conditionalFormatting>
  <conditionalFormatting sqref="I5">
    <cfRule type="cellIs" dxfId="39" priority="36" operator="equal">
      <formula>"N"</formula>
    </cfRule>
    <cfRule type="cellIs" dxfId="38" priority="37" operator="equal">
      <formula>"Y"</formula>
    </cfRule>
  </conditionalFormatting>
  <conditionalFormatting sqref="L5">
    <cfRule type="cellIs" dxfId="37" priority="32" operator="equal">
      <formula>"N"</formula>
    </cfRule>
    <cfRule type="cellIs" dxfId="36" priority="33" operator="equal">
      <formula>"Y"</formula>
    </cfRule>
  </conditionalFormatting>
  <conditionalFormatting sqref="O5">
    <cfRule type="cellIs" dxfId="35" priority="28" operator="equal">
      <formula>"N"</formula>
    </cfRule>
    <cfRule type="cellIs" dxfId="34" priority="29" operator="equal">
      <formula>"Y"</formula>
    </cfRule>
  </conditionalFormatting>
  <conditionalFormatting sqref="R5">
    <cfRule type="cellIs" dxfId="33" priority="26" operator="equal">
      <formula>"N"</formula>
    </cfRule>
    <cfRule type="cellIs" dxfId="32" priority="27" operator="equal">
      <formula>"Y"</formula>
    </cfRule>
  </conditionalFormatting>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L24"/>
  <sheetViews>
    <sheetView zoomScale="93" zoomScaleNormal="93" workbookViewId="0">
      <pane xSplit="4" ySplit="8" topLeftCell="E19" activePane="bottomRight" state="frozen"/>
      <selection pane="topRight" activeCell="E1" sqref="E1"/>
      <selection pane="bottomLeft" activeCell="A9" sqref="A9"/>
      <selection pane="bottomRight" activeCell="A28" sqref="A28"/>
    </sheetView>
  </sheetViews>
  <sheetFormatPr defaultRowHeight="12.75" x14ac:dyDescent="0.2"/>
  <cols>
    <col min="1" max="1" width="10.140625" style="17" customWidth="1"/>
    <col min="2" max="2" width="84" style="42" customWidth="1"/>
    <col min="3" max="3" width="17.5703125" style="42" customWidth="1"/>
    <col min="4" max="4" width="15.85546875" style="75" customWidth="1"/>
    <col min="5" max="6" width="12.7109375" customWidth="1"/>
    <col min="7" max="7" width="59.7109375" customWidth="1"/>
    <col min="8" max="9" width="12.7109375" customWidth="1"/>
    <col min="10" max="10" width="59.7109375" customWidth="1"/>
    <col min="11" max="12" width="12.7109375" customWidth="1"/>
    <col min="13" max="13" width="59.7109375" customWidth="1"/>
    <col min="14" max="15" width="12.7109375" style="1" customWidth="1"/>
    <col min="16" max="16" width="59.7109375" style="1" customWidth="1"/>
    <col min="17" max="18" width="12.7109375" style="1" customWidth="1"/>
    <col min="19" max="19" width="59.7109375" style="1" customWidth="1"/>
    <col min="20" max="90" width="9.140625" style="1" customWidth="1"/>
  </cols>
  <sheetData>
    <row r="1" spans="1:90" ht="18" x14ac:dyDescent="0.2">
      <c r="A1" s="19" t="s">
        <v>92</v>
      </c>
      <c r="B1" s="62"/>
      <c r="C1" s="20"/>
      <c r="D1" s="2"/>
    </row>
    <row r="2" spans="1:90" ht="13.5" thickBot="1" x14ac:dyDescent="0.25">
      <c r="B2" s="4"/>
      <c r="F2">
        <v>3</v>
      </c>
      <c r="I2">
        <v>4</v>
      </c>
      <c r="L2">
        <v>5</v>
      </c>
      <c r="O2" s="1">
        <v>9</v>
      </c>
      <c r="R2" s="1">
        <v>10</v>
      </c>
    </row>
    <row r="3" spans="1:90" ht="20.25" customHeight="1" thickBot="1" x14ac:dyDescent="0.3">
      <c r="B3" s="63"/>
      <c r="C3" s="182" t="s">
        <v>15</v>
      </c>
      <c r="D3" s="182" t="s">
        <v>16</v>
      </c>
      <c r="E3" s="184" t="str">
        <f>VLOOKUP(F2,Input!$A$8:$B$14,2)</f>
        <v>Bromcom Computers</v>
      </c>
      <c r="F3" s="184"/>
      <c r="G3" s="185"/>
      <c r="H3" s="184" t="str">
        <f>VLOOKUP(I2,Input!$A$8:$B$14,2)</f>
        <v>Capita</v>
      </c>
      <c r="I3" s="184"/>
      <c r="J3" s="185"/>
      <c r="K3" s="184" t="str">
        <f>VLOOKUP(L2,Input!$A$8:$B$14,2)</f>
        <v>HCSS Education</v>
      </c>
      <c r="L3" s="184"/>
      <c r="M3" s="185"/>
      <c r="N3" s="184" t="str">
        <f>VLOOKUP(O2,Input!$A$8:$B$14,2)</f>
        <v>RM Education</v>
      </c>
      <c r="O3" s="184"/>
      <c r="P3" s="185"/>
      <c r="Q3" s="184" t="str">
        <f>VLOOKUP(R2,Input!$A$8:$B$14,2)</f>
        <v>Sage</v>
      </c>
      <c r="R3" s="184"/>
      <c r="S3" s="185"/>
    </row>
    <row r="4" spans="1:90" ht="36" customHeight="1" thickBot="1" x14ac:dyDescent="0.25">
      <c r="A4" s="36" t="s">
        <v>10</v>
      </c>
      <c r="B4" s="37" t="s">
        <v>3</v>
      </c>
      <c r="C4" s="183"/>
      <c r="D4" s="183"/>
      <c r="E4" s="23" t="s">
        <v>1</v>
      </c>
      <c r="F4" s="22" t="s">
        <v>2</v>
      </c>
      <c r="G4" s="26" t="s">
        <v>13</v>
      </c>
      <c r="H4" s="23" t="s">
        <v>1</v>
      </c>
      <c r="I4" s="22" t="s">
        <v>2</v>
      </c>
      <c r="J4" s="26" t="s">
        <v>13</v>
      </c>
      <c r="K4" s="23" t="s">
        <v>1</v>
      </c>
      <c r="L4" s="22" t="s">
        <v>2</v>
      </c>
      <c r="M4" s="26" t="s">
        <v>13</v>
      </c>
      <c r="N4" s="23" t="s">
        <v>1</v>
      </c>
      <c r="O4" s="22" t="s">
        <v>2</v>
      </c>
      <c r="P4" s="26" t="s">
        <v>13</v>
      </c>
      <c r="Q4" s="23" t="s">
        <v>1</v>
      </c>
      <c r="R4" s="22" t="s">
        <v>2</v>
      </c>
      <c r="S4" s="26" t="s">
        <v>13</v>
      </c>
    </row>
    <row r="5" spans="1:90" s="9" customFormat="1" ht="27.75" customHeight="1" thickBot="1" x14ac:dyDescent="0.35">
      <c r="A5" s="24" t="s">
        <v>5</v>
      </c>
      <c r="B5" s="64"/>
      <c r="C5" s="71">
        <f>Input!B4</f>
        <v>0.6</v>
      </c>
      <c r="D5" s="186">
        <v>10</v>
      </c>
      <c r="E5" s="188" t="s">
        <v>158</v>
      </c>
      <c r="F5" s="56" t="str">
        <f>IF(E24=0,"Y","N")</f>
        <v>Y</v>
      </c>
      <c r="G5" s="27"/>
      <c r="H5" s="188" t="s">
        <v>158</v>
      </c>
      <c r="I5" s="56" t="str">
        <f>IF(H24=0,"Y","N")</f>
        <v>Y</v>
      </c>
      <c r="J5" s="27"/>
      <c r="K5" s="188" t="s">
        <v>158</v>
      </c>
      <c r="L5" s="56" t="str">
        <f>IF(K24=0,"Y","N")</f>
        <v>Y</v>
      </c>
      <c r="M5" s="27"/>
      <c r="N5" s="188" t="s">
        <v>158</v>
      </c>
      <c r="O5" s="56" t="str">
        <f>IF(N24=0,"Y","N")</f>
        <v>Y</v>
      </c>
      <c r="P5" s="27"/>
      <c r="Q5" s="188" t="s">
        <v>158</v>
      </c>
      <c r="R5" s="56" t="str">
        <f>IF(Q24=0,"Y","N")</f>
        <v>Y</v>
      </c>
      <c r="S5" s="27"/>
    </row>
    <row r="6" spans="1:90" s="9" customFormat="1" ht="27.75" customHeight="1" thickBot="1" x14ac:dyDescent="0.35">
      <c r="A6" s="25" t="s">
        <v>14</v>
      </c>
      <c r="B6" s="65"/>
      <c r="C6" s="71">
        <f>C22</f>
        <v>0.60000000000000009</v>
      </c>
      <c r="D6" s="187"/>
      <c r="E6" s="189"/>
      <c r="F6" s="45">
        <f>F23</f>
        <v>0</v>
      </c>
      <c r="G6" s="28"/>
      <c r="H6" s="189"/>
      <c r="I6" s="45">
        <f>I23</f>
        <v>0</v>
      </c>
      <c r="J6" s="28"/>
      <c r="K6" s="189"/>
      <c r="L6" s="45">
        <f>L23</f>
        <v>0</v>
      </c>
      <c r="M6" s="28"/>
      <c r="N6" s="189"/>
      <c r="O6" s="45">
        <f>O23</f>
        <v>0</v>
      </c>
      <c r="P6" s="28"/>
      <c r="Q6" s="189"/>
      <c r="R6" s="45">
        <f>R23</f>
        <v>0</v>
      </c>
      <c r="S6" s="28"/>
    </row>
    <row r="7" spans="1:90" s="8" customFormat="1" ht="14.25" customHeight="1" thickBot="1" x14ac:dyDescent="0.25">
      <c r="A7" s="59">
        <v>8.3000000000000007</v>
      </c>
      <c r="B7" s="60" t="s">
        <v>134</v>
      </c>
      <c r="C7" s="72"/>
      <c r="D7" s="76"/>
      <c r="E7" s="68"/>
      <c r="F7" s="69"/>
      <c r="G7" s="70"/>
      <c r="H7" s="68"/>
      <c r="I7" s="69"/>
      <c r="J7" s="70"/>
      <c r="K7" s="68"/>
      <c r="L7" s="69"/>
      <c r="M7" s="70"/>
      <c r="N7" s="68"/>
      <c r="O7" s="69"/>
      <c r="P7" s="70"/>
      <c r="Q7" s="68"/>
      <c r="R7" s="69"/>
      <c r="S7" s="7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row>
    <row r="8" spans="1:90" s="8" customFormat="1" ht="14.25" customHeight="1" thickBot="1" x14ac:dyDescent="0.25">
      <c r="A8" s="59"/>
      <c r="B8" s="60" t="s">
        <v>46</v>
      </c>
      <c r="C8" s="72"/>
      <c r="D8" s="76"/>
      <c r="E8" s="68"/>
      <c r="F8" s="69"/>
      <c r="G8" s="70"/>
      <c r="H8" s="68"/>
      <c r="I8" s="69"/>
      <c r="J8" s="70"/>
      <c r="K8" s="68"/>
      <c r="L8" s="69"/>
      <c r="M8" s="70"/>
      <c r="N8" s="68"/>
      <c r="O8" s="69"/>
      <c r="P8" s="70"/>
      <c r="Q8" s="68"/>
      <c r="R8" s="69"/>
      <c r="S8" s="7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row>
    <row r="9" spans="1:90" s="1" customFormat="1" ht="114.75" x14ac:dyDescent="0.2">
      <c r="A9" s="58">
        <v>1</v>
      </c>
      <c r="B9" s="61" t="s">
        <v>167</v>
      </c>
      <c r="C9" s="73">
        <v>0.04</v>
      </c>
      <c r="D9" s="77">
        <v>10</v>
      </c>
      <c r="E9" s="66"/>
      <c r="F9" s="50">
        <f t="shared" ref="F9:F21" si="0">IF(E9=0,0,IF($D9=10,SUM((E9/$D9)*$C9),IF(E9="N","FAIL","PASS")))</f>
        <v>0</v>
      </c>
      <c r="G9" s="161"/>
      <c r="H9" s="66"/>
      <c r="I9" s="50">
        <f t="shared" ref="I9:I21" si="1">IF(H9=0,0,IF($D9=10,SUM((H9/$D9)*$C9),IF(H9="N","FAIL","PASS")))</f>
        <v>0</v>
      </c>
      <c r="J9" s="161"/>
      <c r="K9" s="66"/>
      <c r="L9" s="50">
        <f t="shared" ref="L9:L21" si="2">IF(K9=0,0,IF($D9=10,SUM((K9/$D9)*$C9),IF(K9="N","FAIL","PASS")))</f>
        <v>0</v>
      </c>
      <c r="M9" s="161"/>
      <c r="N9" s="66"/>
      <c r="O9" s="50">
        <f t="shared" ref="O9:O21" si="3">IF(N9=0,0,IF($D9=10,SUM((N9/$D9)*$C9),IF(N9="N","FAIL","PASS")))</f>
        <v>0</v>
      </c>
      <c r="P9" s="161"/>
      <c r="Q9" s="66"/>
      <c r="R9" s="50">
        <f t="shared" ref="R9:R21" si="4">IF(Q9=0,0,IF($D9=10,SUM((Q9/$D9)*$C9),IF(Q9="N","FAIL","PASS")))</f>
        <v>0</v>
      </c>
      <c r="S9" s="161"/>
    </row>
    <row r="10" spans="1:90" s="1" customFormat="1" ht="252.75" customHeight="1" x14ac:dyDescent="0.2">
      <c r="A10" s="58">
        <v>2</v>
      </c>
      <c r="B10" s="96" t="s">
        <v>166</v>
      </c>
      <c r="C10" s="73">
        <v>0.06</v>
      </c>
      <c r="D10" s="77">
        <v>10</v>
      </c>
      <c r="E10" s="66"/>
      <c r="F10" s="50">
        <f t="shared" si="0"/>
        <v>0</v>
      </c>
      <c r="G10" s="161"/>
      <c r="H10" s="66"/>
      <c r="I10" s="50">
        <f t="shared" si="1"/>
        <v>0</v>
      </c>
      <c r="J10" s="161"/>
      <c r="K10" s="66"/>
      <c r="L10" s="50">
        <f t="shared" si="2"/>
        <v>0</v>
      </c>
      <c r="M10" s="161"/>
      <c r="N10" s="66"/>
      <c r="O10" s="50">
        <f t="shared" si="3"/>
        <v>0</v>
      </c>
      <c r="P10" s="161"/>
      <c r="Q10" s="66"/>
      <c r="R10" s="50">
        <f t="shared" si="4"/>
        <v>0</v>
      </c>
      <c r="S10" s="161"/>
    </row>
    <row r="11" spans="1:90" s="1" customFormat="1" ht="76.5" x14ac:dyDescent="0.2">
      <c r="A11" s="58">
        <v>3</v>
      </c>
      <c r="B11" s="61" t="s">
        <v>55</v>
      </c>
      <c r="C11" s="73">
        <v>0.02</v>
      </c>
      <c r="D11" s="77">
        <v>10</v>
      </c>
      <c r="E11" s="66"/>
      <c r="F11" s="50">
        <f t="shared" si="0"/>
        <v>0</v>
      </c>
      <c r="G11" s="161"/>
      <c r="H11" s="66"/>
      <c r="I11" s="50">
        <f t="shared" si="1"/>
        <v>0</v>
      </c>
      <c r="J11" s="161"/>
      <c r="K11" s="66"/>
      <c r="L11" s="50">
        <f t="shared" si="2"/>
        <v>0</v>
      </c>
      <c r="M11" s="161"/>
      <c r="N11" s="66"/>
      <c r="O11" s="50">
        <f t="shared" si="3"/>
        <v>0</v>
      </c>
      <c r="P11" s="161"/>
      <c r="Q11" s="66"/>
      <c r="R11" s="50">
        <f t="shared" si="4"/>
        <v>0</v>
      </c>
      <c r="S11" s="161"/>
    </row>
    <row r="12" spans="1:90" s="103" customFormat="1" ht="409.5" x14ac:dyDescent="0.2">
      <c r="A12" s="97">
        <v>4</v>
      </c>
      <c r="B12" s="61" t="s">
        <v>56</v>
      </c>
      <c r="C12" s="98">
        <v>0.12</v>
      </c>
      <c r="D12" s="99">
        <v>10</v>
      </c>
      <c r="E12" s="100"/>
      <c r="F12" s="101">
        <f t="shared" si="0"/>
        <v>0</v>
      </c>
      <c r="G12" s="161"/>
      <c r="H12" s="100"/>
      <c r="I12" s="101">
        <f t="shared" si="1"/>
        <v>0</v>
      </c>
      <c r="J12" s="161"/>
      <c r="K12" s="100"/>
      <c r="L12" s="101">
        <f t="shared" si="2"/>
        <v>0</v>
      </c>
      <c r="M12" s="170"/>
      <c r="N12" s="100"/>
      <c r="O12" s="101">
        <f t="shared" si="3"/>
        <v>0</v>
      </c>
      <c r="P12" s="161"/>
      <c r="Q12" s="100"/>
      <c r="R12" s="101">
        <f t="shared" si="4"/>
        <v>0</v>
      </c>
      <c r="S12" s="161"/>
    </row>
    <row r="13" spans="1:90" s="103" customFormat="1" ht="172.5" customHeight="1" x14ac:dyDescent="0.2">
      <c r="A13" s="97">
        <v>5</v>
      </c>
      <c r="B13" s="61" t="s">
        <v>168</v>
      </c>
      <c r="C13" s="98">
        <v>0.09</v>
      </c>
      <c r="D13" s="99">
        <v>10</v>
      </c>
      <c r="E13" s="171"/>
      <c r="F13" s="101">
        <f t="shared" ref="F13" si="5">IF(E13=0,0,IF($D13=10,SUM((E13/$D13)*$C13),IF(E13="N","FAIL","PASS")))</f>
        <v>0</v>
      </c>
      <c r="G13" s="161"/>
      <c r="H13" s="100"/>
      <c r="I13" s="101">
        <f t="shared" ref="I13" si="6">IF(H13=0,0,IF($D13=10,SUM((H13/$D13)*$C13),IF(H13="N","FAIL","PASS")))</f>
        <v>0</v>
      </c>
      <c r="J13" s="161"/>
      <c r="K13" s="100"/>
      <c r="L13" s="101">
        <f t="shared" ref="L13" si="7">IF(K13=0,0,IF($D13=10,SUM((K13/$D13)*$C13),IF(K13="N","FAIL","PASS")))</f>
        <v>0</v>
      </c>
      <c r="M13" s="161"/>
      <c r="N13" s="171"/>
      <c r="O13" s="101">
        <f t="shared" ref="O13" si="8">IF(N13=0,0,IF($D13=10,SUM((N13/$D13)*$C13),IF(N13="N","FAIL","PASS")))</f>
        <v>0</v>
      </c>
      <c r="P13" s="168"/>
      <c r="Q13" s="100"/>
      <c r="R13" s="101">
        <f t="shared" ref="R13" si="9">IF(Q13=0,0,IF($D13=10,SUM((Q13/$D13)*$C13),IF(Q13="N","FAIL","PASS")))</f>
        <v>0</v>
      </c>
      <c r="S13" s="161"/>
    </row>
    <row r="14" spans="1:90" s="1" customFormat="1" ht="165.75" x14ac:dyDescent="0.2">
      <c r="A14" s="58">
        <v>6</v>
      </c>
      <c r="B14" s="61" t="s">
        <v>58</v>
      </c>
      <c r="C14" s="73">
        <v>7.0000000000000007E-2</v>
      </c>
      <c r="D14" s="77">
        <v>10</v>
      </c>
      <c r="E14" s="66"/>
      <c r="F14" s="50">
        <f t="shared" si="0"/>
        <v>0</v>
      </c>
      <c r="G14" s="161"/>
      <c r="H14" s="66"/>
      <c r="I14" s="50">
        <f t="shared" si="1"/>
        <v>0</v>
      </c>
      <c r="J14" s="161"/>
      <c r="K14" s="66"/>
      <c r="L14" s="50">
        <f t="shared" si="2"/>
        <v>0</v>
      </c>
      <c r="M14" s="161"/>
      <c r="N14" s="66"/>
      <c r="O14" s="50">
        <f t="shared" si="3"/>
        <v>0</v>
      </c>
      <c r="P14" s="168"/>
      <c r="Q14" s="66"/>
      <c r="R14" s="50">
        <f t="shared" si="4"/>
        <v>0</v>
      </c>
      <c r="S14" s="161"/>
    </row>
    <row r="15" spans="1:90" s="1" customFormat="1" ht="114.75" x14ac:dyDescent="0.2">
      <c r="A15" s="58">
        <v>7</v>
      </c>
      <c r="B15" s="61" t="s">
        <v>59</v>
      </c>
      <c r="C15" s="73">
        <v>0.05</v>
      </c>
      <c r="D15" s="77">
        <v>10</v>
      </c>
      <c r="E15" s="66"/>
      <c r="F15" s="50">
        <f t="shared" si="0"/>
        <v>0</v>
      </c>
      <c r="G15" s="161"/>
      <c r="H15" s="66"/>
      <c r="I15" s="50">
        <f t="shared" si="1"/>
        <v>0</v>
      </c>
      <c r="J15" s="161"/>
      <c r="K15" s="66"/>
      <c r="L15" s="50">
        <f t="shared" si="2"/>
        <v>0</v>
      </c>
      <c r="M15" s="161"/>
      <c r="N15" s="66"/>
      <c r="O15" s="50">
        <f t="shared" si="3"/>
        <v>0</v>
      </c>
      <c r="P15" s="161"/>
      <c r="Q15" s="66"/>
      <c r="R15" s="50">
        <f t="shared" si="4"/>
        <v>0</v>
      </c>
      <c r="S15" s="161"/>
    </row>
    <row r="16" spans="1:90" s="1" customFormat="1" ht="76.5" x14ac:dyDescent="0.2">
      <c r="A16" s="58">
        <v>8</v>
      </c>
      <c r="B16" s="61" t="s">
        <v>60</v>
      </c>
      <c r="C16" s="73">
        <v>2.5000000000000001E-2</v>
      </c>
      <c r="D16" s="77">
        <v>10</v>
      </c>
      <c r="E16" s="66"/>
      <c r="F16" s="50">
        <f t="shared" si="0"/>
        <v>0</v>
      </c>
      <c r="G16" s="161"/>
      <c r="H16" s="66"/>
      <c r="I16" s="50">
        <f t="shared" si="1"/>
        <v>0</v>
      </c>
      <c r="J16" s="161"/>
      <c r="K16" s="66"/>
      <c r="L16" s="50">
        <f t="shared" si="2"/>
        <v>0</v>
      </c>
      <c r="M16" s="161"/>
      <c r="N16" s="66"/>
      <c r="O16" s="50">
        <f t="shared" si="3"/>
        <v>0</v>
      </c>
      <c r="P16" s="161"/>
      <c r="Q16" s="66"/>
      <c r="R16" s="50">
        <f t="shared" si="4"/>
        <v>0</v>
      </c>
      <c r="S16" s="161"/>
    </row>
    <row r="17" spans="1:90" s="1" customFormat="1" ht="89.25" x14ac:dyDescent="0.2">
      <c r="A17" s="58">
        <v>9</v>
      </c>
      <c r="B17" s="61" t="s">
        <v>61</v>
      </c>
      <c r="C17" s="73">
        <v>2.5000000000000001E-2</v>
      </c>
      <c r="D17" s="77">
        <v>10</v>
      </c>
      <c r="E17" s="66"/>
      <c r="F17" s="50">
        <f>IF(E18=0,0,IF($D17=10,SUM((E18/$D17)*$C17),IF(E18="N","FAIL","PASS")))</f>
        <v>0</v>
      </c>
      <c r="G17" s="161"/>
      <c r="H17" s="66"/>
      <c r="I17" s="50">
        <f t="shared" si="1"/>
        <v>0</v>
      </c>
      <c r="J17" s="161"/>
      <c r="K17" s="66"/>
      <c r="L17" s="50">
        <f t="shared" si="2"/>
        <v>0</v>
      </c>
      <c r="M17" s="161"/>
      <c r="N17" s="66"/>
      <c r="O17" s="50">
        <f t="shared" si="3"/>
        <v>0</v>
      </c>
      <c r="P17" s="161"/>
      <c r="Q17" s="66"/>
      <c r="R17" s="50">
        <f t="shared" si="4"/>
        <v>0</v>
      </c>
      <c r="S17" s="161"/>
    </row>
    <row r="18" spans="1:90" s="1" customFormat="1" ht="165.75" x14ac:dyDescent="0.2">
      <c r="A18" s="58">
        <v>10</v>
      </c>
      <c r="B18" s="61" t="s">
        <v>62</v>
      </c>
      <c r="C18" s="73">
        <v>0.04</v>
      </c>
      <c r="D18" s="77">
        <v>10</v>
      </c>
      <c r="E18" s="66"/>
      <c r="F18" s="50">
        <f>IF(E19=0,0,IF($D18=10,SUM((E19/$D18)*$C18),IF(E19="N","FAIL","PASS")))</f>
        <v>0</v>
      </c>
      <c r="G18" s="161"/>
      <c r="H18" s="66"/>
      <c r="I18" s="50">
        <f t="shared" si="1"/>
        <v>0</v>
      </c>
      <c r="J18" s="161"/>
      <c r="K18" s="66"/>
      <c r="L18" s="50">
        <f t="shared" si="2"/>
        <v>0</v>
      </c>
      <c r="M18" s="161"/>
      <c r="N18" s="66"/>
      <c r="O18" s="50">
        <f t="shared" si="3"/>
        <v>0</v>
      </c>
      <c r="P18" s="161"/>
      <c r="Q18" s="66"/>
      <c r="R18" s="50">
        <f t="shared" si="4"/>
        <v>0</v>
      </c>
      <c r="S18" s="161"/>
    </row>
    <row r="19" spans="1:90" s="1" customFormat="1" ht="76.5" x14ac:dyDescent="0.2">
      <c r="A19" s="58">
        <v>11</v>
      </c>
      <c r="B19" s="61" t="s">
        <v>63</v>
      </c>
      <c r="C19" s="73">
        <v>2.5000000000000001E-2</v>
      </c>
      <c r="D19" s="77">
        <v>10</v>
      </c>
      <c r="E19" s="66"/>
      <c r="F19" s="50">
        <f t="shared" si="0"/>
        <v>0</v>
      </c>
      <c r="G19" s="168"/>
      <c r="H19" s="169"/>
      <c r="I19" s="50">
        <f t="shared" si="1"/>
        <v>0</v>
      </c>
      <c r="J19" s="168"/>
      <c r="K19" s="66"/>
      <c r="L19" s="50">
        <f t="shared" si="2"/>
        <v>0</v>
      </c>
      <c r="M19" s="161"/>
      <c r="N19" s="66"/>
      <c r="O19" s="50">
        <f t="shared" si="3"/>
        <v>0</v>
      </c>
      <c r="P19" s="161"/>
      <c r="Q19" s="66"/>
      <c r="R19" s="50">
        <f t="shared" si="4"/>
        <v>0</v>
      </c>
      <c r="S19" s="161"/>
    </row>
    <row r="20" spans="1:90" s="1" customFormat="1" ht="127.5" x14ac:dyDescent="0.2">
      <c r="A20" s="58">
        <v>12</v>
      </c>
      <c r="B20" s="61" t="s">
        <v>64</v>
      </c>
      <c r="C20" s="73">
        <v>2.5000000000000001E-2</v>
      </c>
      <c r="D20" s="77">
        <v>10</v>
      </c>
      <c r="E20" s="66"/>
      <c r="F20" s="50">
        <f t="shared" si="0"/>
        <v>0</v>
      </c>
      <c r="G20" s="168"/>
      <c r="H20" s="66"/>
      <c r="I20" s="50">
        <f t="shared" si="1"/>
        <v>0</v>
      </c>
      <c r="J20" s="161"/>
      <c r="K20" s="66"/>
      <c r="L20" s="50">
        <f t="shared" si="2"/>
        <v>0</v>
      </c>
      <c r="M20" s="161"/>
      <c r="N20" s="66"/>
      <c r="O20" s="50">
        <f t="shared" si="3"/>
        <v>0</v>
      </c>
      <c r="P20" s="161"/>
      <c r="Q20" s="66"/>
      <c r="R20" s="50">
        <f t="shared" si="4"/>
        <v>0</v>
      </c>
      <c r="S20" s="161"/>
    </row>
    <row r="21" spans="1:90" s="1" customFormat="1" ht="26.25" thickBot="1" x14ac:dyDescent="0.25">
      <c r="A21" s="58">
        <v>13</v>
      </c>
      <c r="B21" s="61" t="s">
        <v>52</v>
      </c>
      <c r="C21" s="73">
        <v>0.01</v>
      </c>
      <c r="D21" s="77">
        <v>10</v>
      </c>
      <c r="E21" s="66"/>
      <c r="F21" s="50">
        <f t="shared" si="0"/>
        <v>0</v>
      </c>
      <c r="G21" s="161"/>
      <c r="H21" s="66"/>
      <c r="I21" s="50">
        <f t="shared" si="1"/>
        <v>0</v>
      </c>
      <c r="J21" s="161"/>
      <c r="K21" s="66"/>
      <c r="L21" s="50">
        <f t="shared" si="2"/>
        <v>0</v>
      </c>
      <c r="M21" s="161"/>
      <c r="N21" s="66"/>
      <c r="O21" s="50">
        <f t="shared" si="3"/>
        <v>0</v>
      </c>
      <c r="P21" s="161"/>
      <c r="Q21" s="66"/>
      <c r="R21" s="50">
        <f t="shared" si="4"/>
        <v>0</v>
      </c>
      <c r="S21" s="161"/>
    </row>
    <row r="22" spans="1:90" s="8" customFormat="1" ht="14.25" customHeight="1" thickBot="1" x14ac:dyDescent="0.25">
      <c r="A22" s="57" t="s">
        <v>38</v>
      </c>
      <c r="B22" s="40"/>
      <c r="C22" s="74">
        <f>SUM(C9:C21)</f>
        <v>0.60000000000000009</v>
      </c>
      <c r="D22" s="78"/>
      <c r="E22" s="49">
        <f>SUM(E9:E21)</f>
        <v>0</v>
      </c>
      <c r="F22" s="67">
        <f>SUM(F9:F21)</f>
        <v>0</v>
      </c>
      <c r="G22" s="29"/>
      <c r="H22" s="49">
        <f>SUM(H9:H21)</f>
        <v>0</v>
      </c>
      <c r="I22" s="67">
        <f>SUM(I9:I21)</f>
        <v>0</v>
      </c>
      <c r="J22" s="29"/>
      <c r="K22" s="49">
        <f>SUM(K9:K21)</f>
        <v>0</v>
      </c>
      <c r="L22" s="67">
        <f>SUM(L9:L21)</f>
        <v>0</v>
      </c>
      <c r="M22" s="29"/>
      <c r="N22" s="49">
        <f>SUM(N9:N21)</f>
        <v>0</v>
      </c>
      <c r="O22" s="67">
        <f>SUM(O9:O21)</f>
        <v>0</v>
      </c>
      <c r="P22" s="29"/>
      <c r="Q22" s="49">
        <f>SUM(Q9:Q21)</f>
        <v>0</v>
      </c>
      <c r="R22" s="67">
        <f>SUM(R9:R21)</f>
        <v>0</v>
      </c>
      <c r="S22" s="29"/>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row>
    <row r="23" spans="1:90" s="4" customFormat="1" ht="23.1" customHeight="1" thickBot="1" x14ac:dyDescent="0.25">
      <c r="B23" s="31" t="s">
        <v>17</v>
      </c>
      <c r="C23" s="32">
        <f>COUNTIF(C7:C22,"T")</f>
        <v>0</v>
      </c>
      <c r="D23" s="33"/>
      <c r="E23" s="34">
        <f>COUNTIF(E7:E22,"y")</f>
        <v>0</v>
      </c>
      <c r="F23" s="39">
        <f>IF(E24&lt;0.1,SUM(F22),"Failed")</f>
        <v>0</v>
      </c>
      <c r="G23" s="35"/>
      <c r="H23" s="34">
        <f>COUNTIF(H7:H22,"y")</f>
        <v>0</v>
      </c>
      <c r="I23" s="39">
        <f>IF(H24&lt;0.1,SUM(I22),"Failed")</f>
        <v>0</v>
      </c>
      <c r="J23" s="35"/>
      <c r="K23" s="34">
        <f>COUNTIF(K7:K22,"y")</f>
        <v>0</v>
      </c>
      <c r="L23" s="39">
        <f>IF(K24&lt;0.1,SUM(L22),"Failed")</f>
        <v>0</v>
      </c>
      <c r="M23" s="35"/>
      <c r="N23" s="34">
        <f>COUNTIF(N7:N22,"y")</f>
        <v>0</v>
      </c>
      <c r="O23" s="39">
        <f>IF(N24&lt;0.1,SUM(O22),"Failed")</f>
        <v>0</v>
      </c>
      <c r="P23" s="35"/>
      <c r="Q23" s="34">
        <f>COUNTIF(Q7:Q22,"y")</f>
        <v>0</v>
      </c>
      <c r="R23" s="39">
        <f>IF(Q24&lt;0.1,SUM(R22),"Failed")</f>
        <v>0</v>
      </c>
      <c r="S23" s="35"/>
    </row>
    <row r="24" spans="1:90" ht="13.5" thickBot="1" x14ac:dyDescent="0.25">
      <c r="A24"/>
      <c r="E24" s="38">
        <f>$C$23-E23</f>
        <v>0</v>
      </c>
      <c r="F24" s="5"/>
      <c r="G24" s="5"/>
      <c r="H24" s="38">
        <f>$C$23-H23</f>
        <v>0</v>
      </c>
      <c r="I24" s="5"/>
      <c r="J24" s="5"/>
      <c r="K24" s="38">
        <f>$C$23-K23</f>
        <v>0</v>
      </c>
      <c r="L24" s="5"/>
      <c r="M24" s="5"/>
      <c r="N24" s="38">
        <f>$C$23-N23</f>
        <v>0</v>
      </c>
      <c r="O24" s="5"/>
      <c r="P24" s="5"/>
      <c r="Q24" s="38">
        <f>$C$23-Q23</f>
        <v>0</v>
      </c>
      <c r="R24" s="5"/>
      <c r="S24" s="5"/>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row>
  </sheetData>
  <mergeCells count="13">
    <mergeCell ref="C3:C4"/>
    <mergeCell ref="D3:D4"/>
    <mergeCell ref="E3:G3"/>
    <mergeCell ref="H3:J3"/>
    <mergeCell ref="D5:D6"/>
    <mergeCell ref="E5:E6"/>
    <mergeCell ref="H5:H6"/>
    <mergeCell ref="K5:K6"/>
    <mergeCell ref="K3:M3"/>
    <mergeCell ref="N3:P3"/>
    <mergeCell ref="Q3:S3"/>
    <mergeCell ref="N5:N6"/>
    <mergeCell ref="Q5:Q6"/>
  </mergeCells>
  <conditionalFormatting sqref="C6">
    <cfRule type="cellIs" dxfId="31" priority="62" stopIfTrue="1" operator="lessThan">
      <formula>$C$5</formula>
    </cfRule>
  </conditionalFormatting>
  <conditionalFormatting sqref="R6">
    <cfRule type="cellIs" dxfId="30" priority="49" operator="equal">
      <formula>"Failed"</formula>
    </cfRule>
  </conditionalFormatting>
  <conditionalFormatting sqref="O6">
    <cfRule type="cellIs" dxfId="29" priority="48" operator="equal">
      <formula>"Failed"</formula>
    </cfRule>
  </conditionalFormatting>
  <conditionalFormatting sqref="L6">
    <cfRule type="cellIs" dxfId="28" priority="44" operator="equal">
      <formula>"Failed"</formula>
    </cfRule>
  </conditionalFormatting>
  <conditionalFormatting sqref="I6">
    <cfRule type="cellIs" dxfId="27" priority="43" operator="equal">
      <formula>"Failed"</formula>
    </cfRule>
  </conditionalFormatting>
  <conditionalFormatting sqref="F6">
    <cfRule type="cellIs" dxfId="26" priority="42" operator="equal">
      <formula>"Failed"</formula>
    </cfRule>
  </conditionalFormatting>
  <conditionalFormatting sqref="F5">
    <cfRule type="cellIs" dxfId="25" priority="38" operator="equal">
      <formula>"N"</formula>
    </cfRule>
    <cfRule type="cellIs" dxfId="24" priority="39" operator="equal">
      <formula>"Y"</formula>
    </cfRule>
  </conditionalFormatting>
  <conditionalFormatting sqref="I5">
    <cfRule type="cellIs" dxfId="23" priority="36" operator="equal">
      <formula>"N"</formula>
    </cfRule>
    <cfRule type="cellIs" dxfId="22" priority="37" operator="equal">
      <formula>"Y"</formula>
    </cfRule>
  </conditionalFormatting>
  <conditionalFormatting sqref="L5">
    <cfRule type="cellIs" dxfId="21" priority="34" operator="equal">
      <formula>"N"</formula>
    </cfRule>
    <cfRule type="cellIs" dxfId="20" priority="35" operator="equal">
      <formula>"Y"</formula>
    </cfRule>
  </conditionalFormatting>
  <conditionalFormatting sqref="O5">
    <cfRule type="cellIs" dxfId="19" priority="26" operator="equal">
      <formula>"N"</formula>
    </cfRule>
    <cfRule type="cellIs" dxfId="18" priority="27" operator="equal">
      <formula>"Y"</formula>
    </cfRule>
  </conditionalFormatting>
  <conditionalFormatting sqref="R5">
    <cfRule type="cellIs" dxfId="17" priority="24" operator="equal">
      <formula>"N"</formula>
    </cfRule>
    <cfRule type="cellIs" dxfId="16" priority="25" operator="equal">
      <formula>"Y"</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H24"/>
  <sheetViews>
    <sheetView zoomScale="106" zoomScaleNormal="106" workbookViewId="0">
      <pane xSplit="4" ySplit="8" topLeftCell="E10" activePane="bottomRight" state="frozen"/>
      <selection pane="topRight" activeCell="E1" sqref="E1"/>
      <selection pane="bottomLeft" activeCell="A9" sqref="A9"/>
      <selection pane="bottomRight" activeCell="A10" sqref="A10"/>
    </sheetView>
  </sheetViews>
  <sheetFormatPr defaultRowHeight="12.75" x14ac:dyDescent="0.2"/>
  <cols>
    <col min="1" max="1" width="10.140625" style="17" customWidth="1"/>
    <col min="2" max="2" width="58.140625" style="42" customWidth="1"/>
    <col min="3" max="3" width="17.5703125" style="42" customWidth="1"/>
    <col min="4" max="4" width="15.85546875" style="75" customWidth="1"/>
    <col min="5" max="6" width="12.7109375" customWidth="1"/>
    <col min="7" max="7" width="59.7109375" style="165" customWidth="1"/>
    <col min="8" max="9" width="12.7109375" customWidth="1"/>
    <col min="10" max="10" width="59.7109375" customWidth="1"/>
    <col min="11" max="12" width="12.7109375" customWidth="1"/>
    <col min="13" max="13" width="59.7109375" customWidth="1"/>
    <col min="14" max="15" width="12.7109375" style="1" customWidth="1"/>
    <col min="16" max="16" width="59.7109375" style="1" customWidth="1"/>
    <col min="17" max="86" width="9.140625" style="1" customWidth="1"/>
  </cols>
  <sheetData>
    <row r="1" spans="1:86" ht="18" x14ac:dyDescent="0.2">
      <c r="A1" s="201" t="s">
        <v>93</v>
      </c>
      <c r="B1" s="202"/>
      <c r="C1" s="202"/>
      <c r="D1" s="202"/>
    </row>
    <row r="2" spans="1:86" ht="13.5" thickBot="1" x14ac:dyDescent="0.25">
      <c r="B2" s="4"/>
      <c r="F2">
        <v>3</v>
      </c>
      <c r="I2">
        <v>4</v>
      </c>
      <c r="L2">
        <v>5</v>
      </c>
      <c r="O2" s="1">
        <v>10</v>
      </c>
    </row>
    <row r="3" spans="1:86" ht="20.25" customHeight="1" thickBot="1" x14ac:dyDescent="0.3">
      <c r="B3" s="63"/>
      <c r="C3" s="182" t="s">
        <v>15</v>
      </c>
      <c r="D3" s="182" t="s">
        <v>16</v>
      </c>
      <c r="E3" s="184" t="str">
        <f>VLOOKUP(F2,Input!$A$8:$B$14,2)</f>
        <v>Bromcom Computers</v>
      </c>
      <c r="F3" s="184"/>
      <c r="G3" s="185"/>
      <c r="H3" s="184" t="str">
        <f>VLOOKUP(I2,Input!$A$8:$B$14,2)</f>
        <v>Capita</v>
      </c>
      <c r="I3" s="184"/>
      <c r="J3" s="185"/>
      <c r="K3" s="184" t="str">
        <f>VLOOKUP(L2,Input!$A$8:$B$14,2)</f>
        <v>HCSS Education</v>
      </c>
      <c r="L3" s="184"/>
      <c r="M3" s="185"/>
      <c r="N3" s="184" t="str">
        <f>VLOOKUP(O2,Input!$A$8:$B$14,2)</f>
        <v>Sage</v>
      </c>
      <c r="O3" s="184"/>
      <c r="P3" s="185"/>
    </row>
    <row r="4" spans="1:86" ht="36" customHeight="1" thickBot="1" x14ac:dyDescent="0.25">
      <c r="A4" s="36" t="s">
        <v>10</v>
      </c>
      <c r="B4" s="37" t="s">
        <v>3</v>
      </c>
      <c r="C4" s="183"/>
      <c r="D4" s="183"/>
      <c r="E4" s="23" t="s">
        <v>1</v>
      </c>
      <c r="F4" s="22" t="s">
        <v>2</v>
      </c>
      <c r="G4" s="157" t="s">
        <v>13</v>
      </c>
      <c r="H4" s="23" t="s">
        <v>1</v>
      </c>
      <c r="I4" s="22" t="s">
        <v>2</v>
      </c>
      <c r="J4" s="26" t="s">
        <v>13</v>
      </c>
      <c r="K4" s="23" t="s">
        <v>1</v>
      </c>
      <c r="L4" s="22" t="s">
        <v>2</v>
      </c>
      <c r="M4" s="26" t="s">
        <v>13</v>
      </c>
      <c r="N4" s="23" t="s">
        <v>1</v>
      </c>
      <c r="O4" s="22" t="s">
        <v>2</v>
      </c>
      <c r="P4" s="26" t="s">
        <v>13</v>
      </c>
    </row>
    <row r="5" spans="1:86" s="9" customFormat="1" ht="27.75" customHeight="1" thickBot="1" x14ac:dyDescent="0.35">
      <c r="A5" s="24" t="s">
        <v>5</v>
      </c>
      <c r="B5" s="64"/>
      <c r="C5" s="71">
        <f>Input!B4</f>
        <v>0.6</v>
      </c>
      <c r="D5" s="186">
        <v>10</v>
      </c>
      <c r="E5" s="188" t="s">
        <v>158</v>
      </c>
      <c r="F5" s="56" t="str">
        <f>IF(E24=0,"Y","N")</f>
        <v>Y</v>
      </c>
      <c r="G5" s="158"/>
      <c r="H5" s="188" t="s">
        <v>158</v>
      </c>
      <c r="I5" s="56" t="str">
        <f>IF(H24=0,"Y","N")</f>
        <v>Y</v>
      </c>
      <c r="J5" s="27"/>
      <c r="K5" s="188" t="s">
        <v>158</v>
      </c>
      <c r="L5" s="56" t="str">
        <f>IF(K24=0,"Y","N")</f>
        <v>Y</v>
      </c>
      <c r="M5" s="27"/>
      <c r="N5" s="188" t="s">
        <v>158</v>
      </c>
      <c r="O5" s="56" t="str">
        <f>IF(N24=0,"Y","N")</f>
        <v>Y</v>
      </c>
      <c r="P5" s="27"/>
      <c r="Q5" s="1"/>
      <c r="R5" s="1"/>
      <c r="S5" s="1"/>
      <c r="T5" s="1"/>
    </row>
    <row r="6" spans="1:86" s="9" customFormat="1" ht="27.75" customHeight="1" thickBot="1" x14ac:dyDescent="0.35">
      <c r="A6" s="25" t="s">
        <v>14</v>
      </c>
      <c r="B6" s="65"/>
      <c r="C6" s="71">
        <f>C22</f>
        <v>0.60000000000000009</v>
      </c>
      <c r="D6" s="187"/>
      <c r="E6" s="189"/>
      <c r="F6" s="45">
        <f>F23</f>
        <v>0</v>
      </c>
      <c r="G6" s="159"/>
      <c r="H6" s="189"/>
      <c r="I6" s="45">
        <f>I23</f>
        <v>0</v>
      </c>
      <c r="J6" s="28"/>
      <c r="K6" s="189"/>
      <c r="L6" s="45">
        <f>L23</f>
        <v>0</v>
      </c>
      <c r="M6" s="28"/>
      <c r="N6" s="189"/>
      <c r="O6" s="45">
        <f>O23</f>
        <v>0</v>
      </c>
      <c r="P6" s="28"/>
      <c r="Q6" s="1"/>
      <c r="R6" s="1"/>
      <c r="S6" s="1"/>
      <c r="T6" s="1"/>
    </row>
    <row r="7" spans="1:86" s="8" customFormat="1" ht="14.25" customHeight="1" thickBot="1" x14ac:dyDescent="0.25">
      <c r="A7" s="59">
        <v>8.3000000000000007</v>
      </c>
      <c r="B7" s="60" t="s">
        <v>134</v>
      </c>
      <c r="C7" s="72"/>
      <c r="D7" s="76"/>
      <c r="E7" s="68"/>
      <c r="F7" s="69"/>
      <c r="G7" s="160"/>
      <c r="H7" s="68"/>
      <c r="I7" s="69"/>
      <c r="J7" s="70"/>
      <c r="K7" s="68"/>
      <c r="L7" s="69"/>
      <c r="M7" s="70"/>
      <c r="N7" s="68"/>
      <c r="O7" s="69"/>
      <c r="P7" s="7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row>
    <row r="8" spans="1:86" s="8" customFormat="1" ht="14.25" customHeight="1" thickBot="1" x14ac:dyDescent="0.25">
      <c r="A8" s="59"/>
      <c r="B8" s="60" t="s">
        <v>46</v>
      </c>
      <c r="C8" s="72"/>
      <c r="D8" s="76"/>
      <c r="E8" s="68"/>
      <c r="F8" s="69"/>
      <c r="G8" s="160"/>
      <c r="H8" s="68"/>
      <c r="I8" s="69"/>
      <c r="J8" s="70"/>
      <c r="K8" s="68"/>
      <c r="L8" s="69"/>
      <c r="M8" s="70"/>
      <c r="N8" s="68"/>
      <c r="O8" s="69"/>
      <c r="P8" s="7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row>
    <row r="9" spans="1:86" s="1" customFormat="1" ht="179.25" thickBot="1" x14ac:dyDescent="0.25">
      <c r="A9" s="58">
        <v>1</v>
      </c>
      <c r="B9" s="93" t="s">
        <v>53</v>
      </c>
      <c r="C9" s="73">
        <v>0.04</v>
      </c>
      <c r="D9" s="77">
        <v>10</v>
      </c>
      <c r="E9" s="66"/>
      <c r="F9" s="50">
        <f t="shared" ref="F9:F21" si="0">IF(E9=0,0,IF($D9=10,SUM((E9/$D9)*$C9),IF(E9="N","FAIL","PASS")))</f>
        <v>0</v>
      </c>
      <c r="G9" s="161"/>
      <c r="H9" s="66"/>
      <c r="I9" s="50">
        <f t="shared" ref="I9:I21" si="1">IF(H9=0,0,IF($D9=10,SUM((H9/$D9)*$C9),IF(H9="N","FAIL","PASS")))</f>
        <v>0</v>
      </c>
      <c r="J9" s="161"/>
      <c r="K9" s="66"/>
      <c r="L9" s="50">
        <f t="shared" ref="L9:L21" si="2">IF(K9=0,0,IF($D9=10,SUM((K9/$D9)*$C9),IF(K9="N","FAIL","PASS")))</f>
        <v>0</v>
      </c>
      <c r="M9" s="161"/>
      <c r="N9" s="66"/>
      <c r="O9" s="50">
        <f t="shared" ref="O9:O21" si="3">IF(N9=0,0,IF($D9=10,SUM((N9/$D9)*$C9),IF(N9="N","FAIL","PASS")))</f>
        <v>0</v>
      </c>
      <c r="P9" s="161"/>
    </row>
    <row r="10" spans="1:86" s="1" customFormat="1" ht="245.25" customHeight="1" thickBot="1" x14ac:dyDescent="0.25">
      <c r="A10" s="58">
        <v>2</v>
      </c>
      <c r="B10" s="94" t="s">
        <v>54</v>
      </c>
      <c r="C10" s="73">
        <v>0.06</v>
      </c>
      <c r="D10" s="77">
        <v>10</v>
      </c>
      <c r="E10" s="66"/>
      <c r="F10" s="50">
        <f t="shared" si="0"/>
        <v>0</v>
      </c>
      <c r="G10" s="161"/>
      <c r="H10" s="66"/>
      <c r="I10" s="50">
        <f t="shared" si="1"/>
        <v>0</v>
      </c>
      <c r="J10" s="161"/>
      <c r="K10" s="66"/>
      <c r="L10" s="50">
        <f t="shared" si="2"/>
        <v>0</v>
      </c>
      <c r="M10" s="161"/>
      <c r="N10" s="66"/>
      <c r="O10" s="50">
        <f t="shared" si="3"/>
        <v>0</v>
      </c>
      <c r="P10" s="161"/>
    </row>
    <row r="11" spans="1:86" s="1" customFormat="1" ht="133.5" customHeight="1" thickBot="1" x14ac:dyDescent="0.25">
      <c r="A11" s="58">
        <v>3</v>
      </c>
      <c r="B11" s="94" t="s">
        <v>55</v>
      </c>
      <c r="C11" s="73">
        <v>0.02</v>
      </c>
      <c r="D11" s="77">
        <v>10</v>
      </c>
      <c r="E11" s="66"/>
      <c r="F11" s="50">
        <f t="shared" si="0"/>
        <v>0</v>
      </c>
      <c r="G11" s="161"/>
      <c r="H11" s="66"/>
      <c r="I11" s="50">
        <f t="shared" si="1"/>
        <v>0</v>
      </c>
      <c r="J11" s="161"/>
      <c r="K11" s="66"/>
      <c r="L11" s="50">
        <f t="shared" si="2"/>
        <v>0</v>
      </c>
      <c r="M11" s="161"/>
      <c r="N11" s="66"/>
      <c r="O11" s="50">
        <f t="shared" si="3"/>
        <v>0</v>
      </c>
      <c r="P11" s="161"/>
    </row>
    <row r="12" spans="1:86" s="1" customFormat="1" ht="409.6" thickBot="1" x14ac:dyDescent="0.25">
      <c r="A12" s="58">
        <v>4</v>
      </c>
      <c r="B12" s="94" t="s">
        <v>56</v>
      </c>
      <c r="C12" s="73">
        <v>0.12</v>
      </c>
      <c r="D12" s="77">
        <v>10</v>
      </c>
      <c r="E12" s="66"/>
      <c r="F12" s="50">
        <f t="shared" si="0"/>
        <v>0</v>
      </c>
      <c r="G12" s="161"/>
      <c r="H12" s="100"/>
      <c r="I12" s="50">
        <f t="shared" si="1"/>
        <v>0</v>
      </c>
      <c r="J12" s="161"/>
      <c r="K12" s="100"/>
      <c r="L12" s="50">
        <f t="shared" si="2"/>
        <v>0</v>
      </c>
      <c r="M12" s="170"/>
      <c r="N12" s="66"/>
      <c r="O12" s="50">
        <f t="shared" si="3"/>
        <v>0</v>
      </c>
      <c r="P12" s="161"/>
    </row>
    <row r="13" spans="1:86" s="1" customFormat="1" ht="166.5" thickBot="1" x14ac:dyDescent="0.25">
      <c r="A13" s="58">
        <v>5</v>
      </c>
      <c r="B13" s="94" t="s">
        <v>57</v>
      </c>
      <c r="C13" s="73">
        <v>0.09</v>
      </c>
      <c r="D13" s="77">
        <v>10</v>
      </c>
      <c r="E13" s="169"/>
      <c r="F13" s="50">
        <f t="shared" si="0"/>
        <v>0</v>
      </c>
      <c r="G13" s="161"/>
      <c r="H13" s="100"/>
      <c r="I13" s="50">
        <f t="shared" si="1"/>
        <v>0</v>
      </c>
      <c r="J13" s="161"/>
      <c r="K13" s="100"/>
      <c r="L13" s="50">
        <f t="shared" si="2"/>
        <v>0</v>
      </c>
      <c r="M13" s="161"/>
      <c r="N13" s="66"/>
      <c r="O13" s="50">
        <f t="shared" si="3"/>
        <v>0</v>
      </c>
      <c r="P13" s="161"/>
    </row>
    <row r="14" spans="1:86" s="1" customFormat="1" ht="230.25" thickBot="1" x14ac:dyDescent="0.25">
      <c r="A14" s="58">
        <v>6</v>
      </c>
      <c r="B14" s="94" t="s">
        <v>58</v>
      </c>
      <c r="C14" s="73">
        <v>7.0000000000000007E-2</v>
      </c>
      <c r="D14" s="77">
        <v>10</v>
      </c>
      <c r="E14" s="66"/>
      <c r="F14" s="50">
        <f t="shared" si="0"/>
        <v>0</v>
      </c>
      <c r="G14" s="161"/>
      <c r="H14" s="66"/>
      <c r="I14" s="50">
        <f t="shared" si="1"/>
        <v>0</v>
      </c>
      <c r="J14" s="161"/>
      <c r="K14" s="66"/>
      <c r="L14" s="50">
        <f t="shared" si="2"/>
        <v>0</v>
      </c>
      <c r="M14" s="161"/>
      <c r="N14" s="66"/>
      <c r="O14" s="50">
        <f t="shared" si="3"/>
        <v>0</v>
      </c>
      <c r="P14" s="161"/>
    </row>
    <row r="15" spans="1:86" s="1" customFormat="1" ht="128.25" thickBot="1" x14ac:dyDescent="0.25">
      <c r="A15" s="58">
        <v>7</v>
      </c>
      <c r="B15" s="94" t="s">
        <v>59</v>
      </c>
      <c r="C15" s="73">
        <v>0.05</v>
      </c>
      <c r="D15" s="77">
        <v>10</v>
      </c>
      <c r="E15" s="66"/>
      <c r="F15" s="50">
        <f t="shared" si="0"/>
        <v>0</v>
      </c>
      <c r="G15" s="161"/>
      <c r="H15" s="66"/>
      <c r="I15" s="50">
        <f t="shared" si="1"/>
        <v>0</v>
      </c>
      <c r="J15" s="161"/>
      <c r="K15" s="66"/>
      <c r="L15" s="50">
        <f t="shared" si="2"/>
        <v>0</v>
      </c>
      <c r="M15" s="161"/>
      <c r="N15" s="66"/>
      <c r="O15" s="50">
        <f t="shared" si="3"/>
        <v>0</v>
      </c>
      <c r="P15" s="161"/>
    </row>
    <row r="16" spans="1:86" s="1" customFormat="1" ht="77.25" thickBot="1" x14ac:dyDescent="0.25">
      <c r="A16" s="58">
        <v>8</v>
      </c>
      <c r="B16" s="94" t="s">
        <v>60</v>
      </c>
      <c r="C16" s="73">
        <v>2.5000000000000001E-2</v>
      </c>
      <c r="D16" s="91">
        <v>10</v>
      </c>
      <c r="E16" s="66"/>
      <c r="F16" s="50">
        <f t="shared" si="0"/>
        <v>0</v>
      </c>
      <c r="G16" s="161"/>
      <c r="H16" s="66"/>
      <c r="I16" s="50">
        <f t="shared" si="1"/>
        <v>0</v>
      </c>
      <c r="J16" s="161"/>
      <c r="K16" s="66"/>
      <c r="L16" s="50">
        <f t="shared" si="2"/>
        <v>0</v>
      </c>
      <c r="M16" s="161"/>
      <c r="N16" s="66"/>
      <c r="O16" s="50">
        <f t="shared" si="3"/>
        <v>0</v>
      </c>
      <c r="P16" s="161"/>
    </row>
    <row r="17" spans="1:86" s="1" customFormat="1" ht="115.5" thickBot="1" x14ac:dyDescent="0.25">
      <c r="A17" s="58">
        <v>9</v>
      </c>
      <c r="B17" s="94" t="s">
        <v>69</v>
      </c>
      <c r="C17" s="73">
        <v>2.5000000000000001E-2</v>
      </c>
      <c r="D17" s="91">
        <v>10</v>
      </c>
      <c r="E17" s="66"/>
      <c r="F17" s="50">
        <f t="shared" si="0"/>
        <v>0</v>
      </c>
      <c r="G17" s="161"/>
      <c r="H17" s="66"/>
      <c r="I17" s="50">
        <f t="shared" si="1"/>
        <v>0</v>
      </c>
      <c r="J17" s="161"/>
      <c r="K17" s="66"/>
      <c r="L17" s="50">
        <f t="shared" si="2"/>
        <v>0</v>
      </c>
      <c r="M17" s="161"/>
      <c r="N17" s="66"/>
      <c r="O17" s="50">
        <f t="shared" si="3"/>
        <v>0</v>
      </c>
      <c r="P17" s="161"/>
    </row>
    <row r="18" spans="1:86" s="1" customFormat="1" ht="192" thickBot="1" x14ac:dyDescent="0.25">
      <c r="A18" s="58">
        <v>10</v>
      </c>
      <c r="B18" s="94" t="s">
        <v>62</v>
      </c>
      <c r="C18" s="73">
        <v>0.04</v>
      </c>
      <c r="D18" s="91">
        <v>10</v>
      </c>
      <c r="E18" s="169"/>
      <c r="F18" s="50">
        <f t="shared" si="0"/>
        <v>0</v>
      </c>
      <c r="G18" s="161"/>
      <c r="H18" s="66"/>
      <c r="I18" s="50">
        <f t="shared" si="1"/>
        <v>0</v>
      </c>
      <c r="J18" s="161"/>
      <c r="K18" s="66"/>
      <c r="L18" s="50">
        <f t="shared" si="2"/>
        <v>0</v>
      </c>
      <c r="M18" s="161"/>
      <c r="N18" s="66"/>
      <c r="O18" s="50">
        <f t="shared" si="3"/>
        <v>0</v>
      </c>
      <c r="P18" s="161"/>
    </row>
    <row r="19" spans="1:86" s="1" customFormat="1" ht="90" thickBot="1" x14ac:dyDescent="0.25">
      <c r="A19" s="58">
        <v>11</v>
      </c>
      <c r="B19" s="94" t="s">
        <v>63</v>
      </c>
      <c r="C19" s="73">
        <v>2.5000000000000001E-2</v>
      </c>
      <c r="D19" s="91">
        <v>10</v>
      </c>
      <c r="E19" s="66"/>
      <c r="F19" s="50">
        <f t="shared" si="0"/>
        <v>0</v>
      </c>
      <c r="G19" s="168"/>
      <c r="H19" s="66"/>
      <c r="I19" s="50">
        <f t="shared" si="1"/>
        <v>0</v>
      </c>
      <c r="J19" s="168"/>
      <c r="K19" s="66"/>
      <c r="L19" s="50">
        <f t="shared" si="2"/>
        <v>0</v>
      </c>
      <c r="M19" s="161"/>
      <c r="N19" s="66"/>
      <c r="O19" s="50">
        <f t="shared" si="3"/>
        <v>0</v>
      </c>
      <c r="P19" s="161"/>
    </row>
    <row r="20" spans="1:86" s="1" customFormat="1" ht="153.75" thickBot="1" x14ac:dyDescent="0.25">
      <c r="A20" s="58">
        <v>12</v>
      </c>
      <c r="B20" s="94" t="s">
        <v>64</v>
      </c>
      <c r="C20" s="73">
        <v>2.5000000000000001E-2</v>
      </c>
      <c r="D20" s="91">
        <v>10</v>
      </c>
      <c r="E20" s="66"/>
      <c r="F20" s="50">
        <f t="shared" si="0"/>
        <v>0</v>
      </c>
      <c r="G20" s="168"/>
      <c r="H20" s="66"/>
      <c r="I20" s="50">
        <f t="shared" si="1"/>
        <v>0</v>
      </c>
      <c r="J20" s="161"/>
      <c r="K20" s="66"/>
      <c r="L20" s="50">
        <f t="shared" si="2"/>
        <v>0</v>
      </c>
      <c r="M20" s="161"/>
      <c r="N20" s="169"/>
      <c r="O20" s="50">
        <f t="shared" si="3"/>
        <v>0</v>
      </c>
      <c r="P20" s="168"/>
    </row>
    <row r="21" spans="1:86" s="1" customFormat="1" ht="39" thickBot="1" x14ac:dyDescent="0.25">
      <c r="A21" s="58">
        <v>13</v>
      </c>
      <c r="B21" s="95" t="s">
        <v>52</v>
      </c>
      <c r="C21" s="73">
        <v>0.01</v>
      </c>
      <c r="D21" s="91">
        <v>10</v>
      </c>
      <c r="E21" s="66"/>
      <c r="F21" s="50">
        <f t="shared" si="0"/>
        <v>0</v>
      </c>
      <c r="G21" s="161"/>
      <c r="H21" s="66"/>
      <c r="I21" s="50">
        <f t="shared" si="1"/>
        <v>0</v>
      </c>
      <c r="J21" s="161"/>
      <c r="K21" s="66"/>
      <c r="L21" s="50">
        <f t="shared" si="2"/>
        <v>0</v>
      </c>
      <c r="M21" s="161"/>
      <c r="N21" s="66"/>
      <c r="O21" s="50">
        <f t="shared" si="3"/>
        <v>0</v>
      </c>
      <c r="P21" s="161"/>
    </row>
    <row r="22" spans="1:86" s="8" customFormat="1" ht="14.25" customHeight="1" thickBot="1" x14ac:dyDescent="0.25">
      <c r="A22" s="57" t="s">
        <v>38</v>
      </c>
      <c r="B22" s="92"/>
      <c r="C22" s="74">
        <f>SUM(C9:C21)</f>
        <v>0.60000000000000009</v>
      </c>
      <c r="D22" s="78"/>
      <c r="E22" s="49">
        <f>SUM(E9:E21)</f>
        <v>0</v>
      </c>
      <c r="F22" s="67">
        <f>SUM(F9:F21)</f>
        <v>0</v>
      </c>
      <c r="G22" s="166"/>
      <c r="H22" s="49">
        <f>SUM(H9:H21)</f>
        <v>0</v>
      </c>
      <c r="I22" s="67">
        <f>SUM(I9:I21)</f>
        <v>0</v>
      </c>
      <c r="J22" s="29"/>
      <c r="K22" s="49">
        <f>SUM(K9:K21)</f>
        <v>0</v>
      </c>
      <c r="L22" s="67">
        <f>SUM(L9:L21)</f>
        <v>0</v>
      </c>
      <c r="M22" s="29"/>
      <c r="N22" s="49">
        <f>SUM(N9:N21)</f>
        <v>0</v>
      </c>
      <c r="O22" s="67">
        <f>SUM(O9:O21)</f>
        <v>0</v>
      </c>
      <c r="P22" s="29"/>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row>
    <row r="23" spans="1:86" s="4" customFormat="1" ht="23.1" customHeight="1" thickBot="1" x14ac:dyDescent="0.25">
      <c r="B23" s="31" t="s">
        <v>17</v>
      </c>
      <c r="C23" s="32">
        <f>COUNTIF(C7:C22,"T")</f>
        <v>0</v>
      </c>
      <c r="D23" s="33"/>
      <c r="E23" s="34">
        <f>COUNTIF(E7:E22,"y")</f>
        <v>0</v>
      </c>
      <c r="F23" s="39">
        <f>IF(E24&lt;0.1,SUM(F22),"Failed")</f>
        <v>0</v>
      </c>
      <c r="G23" s="163"/>
      <c r="H23" s="34">
        <f>COUNTIF(H7:H22,"y")</f>
        <v>0</v>
      </c>
      <c r="I23" s="39">
        <f>IF(H24&lt;0.1,SUM(I22),"Failed")</f>
        <v>0</v>
      </c>
      <c r="J23" s="35"/>
      <c r="K23" s="34">
        <f>COUNTIF(K7:K22,"y")</f>
        <v>0</v>
      </c>
      <c r="L23" s="39">
        <f>IF(K24&lt;0.1,SUM(L22),"Failed")</f>
        <v>0</v>
      </c>
      <c r="M23" s="35"/>
      <c r="N23" s="34">
        <f>COUNTIF(N7:N22,"y")</f>
        <v>0</v>
      </c>
      <c r="O23" s="39">
        <f>IF(N24&lt;0.1,SUM(O22),"Failed")</f>
        <v>0</v>
      </c>
      <c r="P23" s="35"/>
    </row>
    <row r="24" spans="1:86" ht="13.5" thickBot="1" x14ac:dyDescent="0.25">
      <c r="A24"/>
      <c r="E24" s="38">
        <f>$C$23-E23</f>
        <v>0</v>
      </c>
      <c r="F24" s="5"/>
      <c r="G24" s="164"/>
      <c r="H24" s="38">
        <f>$C$23-H23</f>
        <v>0</v>
      </c>
      <c r="I24" s="5"/>
      <c r="J24" s="5"/>
      <c r="K24" s="38">
        <f>$C$23-K23</f>
        <v>0</v>
      </c>
      <c r="L24" s="5"/>
      <c r="M24" s="5"/>
      <c r="N24" s="38">
        <f>$C$23-N23</f>
        <v>0</v>
      </c>
      <c r="O24" s="5"/>
      <c r="P24" s="5"/>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row>
  </sheetData>
  <mergeCells count="12">
    <mergeCell ref="C3:C4"/>
    <mergeCell ref="D3:D4"/>
    <mergeCell ref="E3:G3"/>
    <mergeCell ref="A1:D1"/>
    <mergeCell ref="N5:N6"/>
    <mergeCell ref="N3:P3"/>
    <mergeCell ref="H3:J3"/>
    <mergeCell ref="D5:D6"/>
    <mergeCell ref="E5:E6"/>
    <mergeCell ref="H5:H6"/>
    <mergeCell ref="K5:K6"/>
    <mergeCell ref="K3:M3"/>
  </mergeCells>
  <conditionalFormatting sqref="C6">
    <cfRule type="cellIs" dxfId="15" priority="62" stopIfTrue="1" operator="lessThan">
      <formula>$C$5</formula>
    </cfRule>
  </conditionalFormatting>
  <conditionalFormatting sqref="O6">
    <cfRule type="cellIs" dxfId="14" priority="49" operator="equal">
      <formula>"Failed"</formula>
    </cfRule>
  </conditionalFormatting>
  <conditionalFormatting sqref="L6">
    <cfRule type="cellIs" dxfId="13" priority="44" operator="equal">
      <formula>"Failed"</formula>
    </cfRule>
  </conditionalFormatting>
  <conditionalFormatting sqref="I6">
    <cfRule type="cellIs" dxfId="12" priority="43" operator="equal">
      <formula>"Failed"</formula>
    </cfRule>
  </conditionalFormatting>
  <conditionalFormatting sqref="F6">
    <cfRule type="cellIs" dxfId="11" priority="42" operator="equal">
      <formula>"Failed"</formula>
    </cfRule>
  </conditionalFormatting>
  <conditionalFormatting sqref="F5">
    <cfRule type="cellIs" dxfId="10" priority="38" operator="equal">
      <formula>"N"</formula>
    </cfRule>
    <cfRule type="cellIs" dxfId="9" priority="39" operator="equal">
      <formula>"Y"</formula>
    </cfRule>
  </conditionalFormatting>
  <conditionalFormatting sqref="I5">
    <cfRule type="cellIs" dxfId="8" priority="36" operator="equal">
      <formula>"N"</formula>
    </cfRule>
    <cfRule type="cellIs" dxfId="7" priority="37" operator="equal">
      <formula>"Y"</formula>
    </cfRule>
  </conditionalFormatting>
  <conditionalFormatting sqref="L5">
    <cfRule type="cellIs" dxfId="6" priority="34" operator="equal">
      <formula>"N"</formula>
    </cfRule>
    <cfRule type="cellIs" dxfId="5" priority="35" operator="equal">
      <formula>"Y"</formula>
    </cfRule>
  </conditionalFormatting>
  <conditionalFormatting sqref="O5">
    <cfRule type="cellIs" dxfId="4" priority="24" operator="equal">
      <formula>"N"</formula>
    </cfRule>
    <cfRule type="cellIs" dxfId="3" priority="25" operator="equal">
      <formula>"Y"</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Z34"/>
  <sheetViews>
    <sheetView zoomScaleNormal="100" workbookViewId="0">
      <pane xSplit="1" ySplit="7" topLeftCell="B14" activePane="bottomRight" state="frozen"/>
      <selection pane="topRight" activeCell="B1" sqref="B1"/>
      <selection pane="bottomLeft" activeCell="A8" sqref="A8"/>
      <selection pane="bottomRight" activeCell="F27" sqref="F27"/>
    </sheetView>
  </sheetViews>
  <sheetFormatPr defaultRowHeight="15" x14ac:dyDescent="0.25"/>
  <cols>
    <col min="1" max="1" width="77.42578125" style="108" customWidth="1"/>
    <col min="2" max="2" width="15.42578125" style="108" customWidth="1"/>
    <col min="3" max="3" width="21.28515625" style="108" customWidth="1"/>
    <col min="4" max="4" width="19.5703125" style="108" customWidth="1"/>
    <col min="5" max="5" width="14.7109375" style="108" bestFit="1" customWidth="1"/>
    <col min="6" max="6" width="15.42578125" style="108" bestFit="1" customWidth="1"/>
    <col min="7" max="29" width="9.140625" style="108"/>
    <col min="30" max="30" width="11.42578125" style="108" customWidth="1"/>
    <col min="31" max="16384" width="9.140625" style="108"/>
  </cols>
  <sheetData>
    <row r="1" spans="1:6" ht="15" customHeight="1" x14ac:dyDescent="0.25">
      <c r="A1" s="172" t="s">
        <v>94</v>
      </c>
      <c r="C1" s="131"/>
      <c r="D1" s="131"/>
    </row>
    <row r="2" spans="1:6" s="132" customFormat="1" ht="18.75" customHeight="1" x14ac:dyDescent="0.25">
      <c r="A2" s="132">
        <v>140</v>
      </c>
    </row>
    <row r="3" spans="1:6" ht="18.75" customHeight="1" x14ac:dyDescent="0.25">
      <c r="B3" s="108">
        <v>3</v>
      </c>
      <c r="C3" s="108">
        <v>4</v>
      </c>
      <c r="D3" s="108">
        <v>6</v>
      </c>
      <c r="E3" s="108">
        <v>8</v>
      </c>
      <c r="F3" s="108">
        <v>9</v>
      </c>
    </row>
    <row r="4" spans="1:6" s="131" customFormat="1" ht="18.75" customHeight="1" x14ac:dyDescent="0.25">
      <c r="B4" s="133" t="str">
        <f>VLOOKUP(B3,Input!$A$8:$B$14,2)</f>
        <v>Bromcom Computers</v>
      </c>
      <c r="C4" s="133" t="str">
        <f>VLOOKUP(C3,Input!$A$8:$B$14,2)</f>
        <v>Capita</v>
      </c>
      <c r="D4" s="133" t="str">
        <f>VLOOKUP(D3,Input!$A$8:$B$14,2)</f>
        <v>Histon House Ltd</v>
      </c>
      <c r="E4" s="133" t="str">
        <f>VLOOKUP(E3,Input!$A$8:$B$14,2)</f>
        <v>Pupil Asset</v>
      </c>
      <c r="F4" s="133" t="str">
        <f>VLOOKUP(F3,Input!$A$8:$B$14,2)</f>
        <v>RM Education</v>
      </c>
    </row>
    <row r="5" spans="1:6" s="112" customFormat="1" ht="18.75" customHeight="1" x14ac:dyDescent="0.2">
      <c r="B5" s="121" t="s">
        <v>38</v>
      </c>
      <c r="C5" s="121" t="s">
        <v>38</v>
      </c>
      <c r="D5" s="121" t="s">
        <v>38</v>
      </c>
      <c r="E5" s="121" t="s">
        <v>38</v>
      </c>
      <c r="F5" s="121" t="s">
        <v>38</v>
      </c>
    </row>
    <row r="6" spans="1:6" s="113" customFormat="1" ht="12.75" x14ac:dyDescent="0.2">
      <c r="A6" s="111"/>
      <c r="B6" s="122" t="s">
        <v>72</v>
      </c>
      <c r="C6" s="122" t="s">
        <v>72</v>
      </c>
      <c r="D6" s="122" t="s">
        <v>72</v>
      </c>
      <c r="E6" s="122" t="s">
        <v>72</v>
      </c>
      <c r="F6" s="122" t="s">
        <v>72</v>
      </c>
    </row>
    <row r="7" spans="1:6" s="113" customFormat="1" x14ac:dyDescent="0.25">
      <c r="A7" s="108"/>
      <c r="B7" s="114" t="s">
        <v>73</v>
      </c>
      <c r="C7" s="114" t="s">
        <v>73</v>
      </c>
      <c r="D7" s="114" t="s">
        <v>73</v>
      </c>
      <c r="E7" s="114" t="s">
        <v>73</v>
      </c>
      <c r="F7" s="114" t="s">
        <v>73</v>
      </c>
    </row>
    <row r="8" spans="1:6" x14ac:dyDescent="0.25">
      <c r="A8" s="107" t="s">
        <v>71</v>
      </c>
    </row>
    <row r="9" spans="1:6" x14ac:dyDescent="0.25">
      <c r="A9" s="109" t="s">
        <v>82</v>
      </c>
      <c r="B9" s="123"/>
      <c r="C9" s="123"/>
      <c r="D9" s="123"/>
      <c r="E9" s="123"/>
      <c r="F9" s="123"/>
    </row>
    <row r="10" spans="1:6" x14ac:dyDescent="0.25">
      <c r="B10" s="134">
        <f t="shared" ref="B10:F10" si="0">B9</f>
        <v>0</v>
      </c>
      <c r="C10" s="134">
        <f t="shared" si="0"/>
        <v>0</v>
      </c>
      <c r="D10" s="134">
        <f t="shared" si="0"/>
        <v>0</v>
      </c>
      <c r="E10" s="134">
        <f t="shared" si="0"/>
        <v>0</v>
      </c>
      <c r="F10" s="134">
        <f t="shared" si="0"/>
        <v>0</v>
      </c>
    </row>
    <row r="11" spans="1:6" x14ac:dyDescent="0.25">
      <c r="A11" s="107" t="s">
        <v>74</v>
      </c>
    </row>
    <row r="12" spans="1:6" x14ac:dyDescent="0.25">
      <c r="A12" s="109" t="s">
        <v>82</v>
      </c>
      <c r="B12" s="110"/>
      <c r="C12" s="110"/>
      <c r="D12" s="110"/>
      <c r="E12" s="110"/>
      <c r="F12" s="110"/>
    </row>
    <row r="14" spans="1:6" x14ac:dyDescent="0.25">
      <c r="A14" s="107" t="s">
        <v>135</v>
      </c>
    </row>
    <row r="15" spans="1:6" x14ac:dyDescent="0.25">
      <c r="A15" s="109" t="s">
        <v>82</v>
      </c>
      <c r="B15" s="123"/>
      <c r="C15" s="123"/>
      <c r="D15" s="123"/>
      <c r="E15" s="123"/>
      <c r="F15" s="123"/>
    </row>
    <row r="16" spans="1:6" x14ac:dyDescent="0.25">
      <c r="B16" s="124">
        <f t="shared" ref="B16:F16" si="1">B15</f>
        <v>0</v>
      </c>
      <c r="C16" s="124">
        <f t="shared" si="1"/>
        <v>0</v>
      </c>
      <c r="D16" s="124">
        <f t="shared" si="1"/>
        <v>0</v>
      </c>
      <c r="E16" s="124">
        <f t="shared" si="1"/>
        <v>0</v>
      </c>
      <c r="F16" s="124">
        <f t="shared" si="1"/>
        <v>0</v>
      </c>
    </row>
    <row r="17" spans="1:26" x14ac:dyDescent="0.25">
      <c r="A17" s="107" t="s">
        <v>100</v>
      </c>
    </row>
    <row r="18" spans="1:26" x14ac:dyDescent="0.25">
      <c r="A18" s="109" t="s">
        <v>76</v>
      </c>
      <c r="B18" s="104"/>
      <c r="C18" s="130"/>
      <c r="D18" s="104"/>
      <c r="E18" s="104"/>
      <c r="F18" s="104"/>
    </row>
    <row r="19" spans="1:26" x14ac:dyDescent="0.25">
      <c r="A19" s="106"/>
      <c r="B19" s="115"/>
      <c r="C19" s="115"/>
      <c r="D19" s="115"/>
      <c r="E19" s="115"/>
      <c r="F19" s="115"/>
    </row>
    <row r="20" spans="1:26" x14ac:dyDescent="0.25">
      <c r="A20" s="107" t="s">
        <v>101</v>
      </c>
      <c r="B20" s="105"/>
      <c r="C20" s="105"/>
      <c r="D20" s="105"/>
      <c r="E20" s="105"/>
    </row>
    <row r="21" spans="1:26" x14ac:dyDescent="0.25">
      <c r="A21" s="109" t="s">
        <v>77</v>
      </c>
      <c r="B21" s="104"/>
      <c r="C21" s="104"/>
      <c r="D21" s="104"/>
      <c r="E21" s="104"/>
      <c r="F21" s="104"/>
    </row>
    <row r="22" spans="1:26" x14ac:dyDescent="0.25">
      <c r="A22" s="106"/>
      <c r="B22" s="115"/>
      <c r="C22" s="115"/>
      <c r="D22" s="115"/>
      <c r="E22" s="115"/>
      <c r="F22" s="115"/>
    </row>
    <row r="23" spans="1:26" x14ac:dyDescent="0.25">
      <c r="A23" s="107" t="s">
        <v>136</v>
      </c>
      <c r="B23" s="105"/>
      <c r="C23" s="105"/>
      <c r="D23" s="105"/>
      <c r="E23" s="105"/>
    </row>
    <row r="24" spans="1:26" x14ac:dyDescent="0.25">
      <c r="A24" s="109" t="s">
        <v>79</v>
      </c>
      <c r="B24" s="104"/>
      <c r="C24" s="130"/>
      <c r="D24" s="104"/>
      <c r="E24" s="104"/>
      <c r="F24" s="104"/>
    </row>
    <row r="25" spans="1:26" x14ac:dyDescent="0.25">
      <c r="B25" s="115"/>
      <c r="C25" s="105"/>
      <c r="D25" s="115"/>
      <c r="E25" s="105"/>
      <c r="F25" s="115"/>
      <c r="G25" s="105"/>
      <c r="H25" s="115"/>
      <c r="I25" s="105"/>
      <c r="J25" s="105"/>
      <c r="K25" s="115"/>
      <c r="L25" s="105"/>
      <c r="M25" s="105"/>
      <c r="N25" s="115"/>
      <c r="O25" s="105"/>
      <c r="P25" s="105"/>
      <c r="Q25" s="115"/>
      <c r="R25" s="105"/>
      <c r="S25" s="105"/>
      <c r="T25" s="115"/>
      <c r="U25" s="105"/>
      <c r="V25" s="105"/>
      <c r="W25" s="115"/>
      <c r="X25" s="105"/>
      <c r="Y25" s="105"/>
      <c r="Z25" s="115"/>
    </row>
    <row r="26" spans="1:26" x14ac:dyDescent="0.25">
      <c r="A26" s="107" t="s">
        <v>137</v>
      </c>
      <c r="B26" s="105"/>
      <c r="C26" s="105"/>
      <c r="D26" s="105"/>
      <c r="E26" s="105"/>
    </row>
    <row r="27" spans="1:26" x14ac:dyDescent="0.25">
      <c r="A27" s="109"/>
      <c r="B27" s="104"/>
      <c r="C27" s="104"/>
      <c r="D27" s="104"/>
      <c r="E27" s="104"/>
      <c r="F27" s="104"/>
    </row>
    <row r="28" spans="1:26" ht="15.75" thickBot="1" x14ac:dyDescent="0.3">
      <c r="B28" s="105"/>
      <c r="C28" s="105"/>
      <c r="D28" s="105"/>
      <c r="E28" s="105"/>
      <c r="F28" s="105"/>
    </row>
    <row r="29" spans="1:26" ht="44.25" customHeight="1" thickBot="1" x14ac:dyDescent="0.3">
      <c r="A29" s="107" t="s">
        <v>80</v>
      </c>
      <c r="B29" s="125">
        <f t="shared" ref="B29:F29" si="2">SUM(B10+B12+B16+B18+B21+B24+B27)</f>
        <v>0</v>
      </c>
      <c r="C29" s="125">
        <f t="shared" si="2"/>
        <v>0</v>
      </c>
      <c r="D29" s="125">
        <f t="shared" si="2"/>
        <v>0</v>
      </c>
      <c r="E29" s="125">
        <f t="shared" si="2"/>
        <v>0</v>
      </c>
      <c r="F29" s="125">
        <f t="shared" si="2"/>
        <v>0</v>
      </c>
    </row>
    <row r="31" spans="1:26" x14ac:dyDescent="0.25">
      <c r="A31" s="116" t="s">
        <v>22</v>
      </c>
      <c r="B31" s="175">
        <v>0.4</v>
      </c>
    </row>
    <row r="32" spans="1:26" x14ac:dyDescent="0.25">
      <c r="A32" s="116" t="s">
        <v>81</v>
      </c>
      <c r="B32" s="176">
        <f>MIN(B29:F29)</f>
        <v>0</v>
      </c>
    </row>
    <row r="33" spans="1:6" ht="15.75" thickBot="1" x14ac:dyDescent="0.3"/>
    <row r="34" spans="1:6" ht="15.75" thickBot="1" x14ac:dyDescent="0.3">
      <c r="A34" s="108" t="s">
        <v>18</v>
      </c>
      <c r="B34" s="127" t="e">
        <f>($B$32/B29)*$B$31</f>
        <v>#DIV/0!</v>
      </c>
      <c r="C34" s="127" t="e">
        <f t="shared" ref="C34:F34" si="3">($B$32/C29)*$B$31</f>
        <v>#DIV/0!</v>
      </c>
      <c r="D34" s="127" t="e">
        <f t="shared" si="3"/>
        <v>#DIV/0!</v>
      </c>
      <c r="E34" s="127" t="e">
        <f t="shared" si="3"/>
        <v>#DIV/0!</v>
      </c>
      <c r="F34" s="127" t="e">
        <f t="shared" si="3"/>
        <v>#DIV/0!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39"/>
  <sheetViews>
    <sheetView zoomScaleNormal="100" workbookViewId="0">
      <pane xSplit="1" ySplit="8" topLeftCell="B9" activePane="bottomRight" state="frozen"/>
      <selection pane="topRight" activeCell="B1" sqref="B1"/>
      <selection pane="bottomLeft" activeCell="A9" sqref="A9"/>
      <selection pane="bottomRight" activeCell="B27" sqref="B27:E27"/>
    </sheetView>
  </sheetViews>
  <sheetFormatPr defaultRowHeight="15" x14ac:dyDescent="0.25"/>
  <cols>
    <col min="1" max="1" width="76.85546875" style="108" customWidth="1"/>
    <col min="2" max="2" width="19.85546875" style="108" bestFit="1" customWidth="1"/>
    <col min="3" max="3" width="21.7109375" style="108" bestFit="1" customWidth="1"/>
    <col min="4" max="4" width="14.7109375" style="108" bestFit="1" customWidth="1"/>
    <col min="5" max="5" width="16.85546875" style="108" bestFit="1" customWidth="1"/>
    <col min="6" max="28" width="9.140625" style="108"/>
    <col min="29" max="29" width="11.42578125" style="108" customWidth="1"/>
    <col min="30" max="16384" width="9.140625" style="108"/>
  </cols>
  <sheetData>
    <row r="1" spans="1:5" ht="18.75" customHeight="1" x14ac:dyDescent="0.25">
      <c r="A1" s="173" t="s">
        <v>97</v>
      </c>
      <c r="C1" s="116"/>
    </row>
    <row r="2" spans="1:5" ht="18.75" customHeight="1" x14ac:dyDescent="0.25">
      <c r="A2" s="108">
        <v>800</v>
      </c>
    </row>
    <row r="3" spans="1:5" ht="18.75" customHeight="1" x14ac:dyDescent="0.25">
      <c r="B3" s="108">
        <v>3</v>
      </c>
      <c r="C3" s="108">
        <v>4</v>
      </c>
      <c r="D3" s="108">
        <v>8</v>
      </c>
      <c r="E3" s="108">
        <v>9</v>
      </c>
    </row>
    <row r="4" spans="1:5" x14ac:dyDescent="0.25">
      <c r="B4" s="133" t="str">
        <f>VLOOKUP(B3,Input!$A$8:$B$14,2)</f>
        <v>Bromcom Computers</v>
      </c>
      <c r="C4" s="133" t="str">
        <f>VLOOKUP(C3,Input!$A$8:$B$14,2)</f>
        <v>Capita</v>
      </c>
      <c r="D4" s="133" t="str">
        <f>VLOOKUP(D3,Input!$A$8:$B$14,2)</f>
        <v>Pupil Asset</v>
      </c>
      <c r="E4" s="133" t="str">
        <f>VLOOKUP(E3,Input!$A$8:$B$14,2)</f>
        <v>RM Education</v>
      </c>
    </row>
    <row r="5" spans="1:5" x14ac:dyDescent="0.25">
      <c r="A5" s="112"/>
      <c r="B5" s="121" t="s">
        <v>38</v>
      </c>
      <c r="C5" s="121" t="s">
        <v>38</v>
      </c>
      <c r="D5" s="121" t="s">
        <v>38</v>
      </c>
      <c r="E5" s="121" t="s">
        <v>38</v>
      </c>
    </row>
    <row r="6" spans="1:5" x14ac:dyDescent="0.25">
      <c r="A6" s="111"/>
      <c r="B6" s="122" t="s">
        <v>72</v>
      </c>
      <c r="C6" s="122" t="s">
        <v>72</v>
      </c>
      <c r="D6" s="122" t="s">
        <v>72</v>
      </c>
      <c r="E6" s="122" t="s">
        <v>72</v>
      </c>
    </row>
    <row r="7" spans="1:5" x14ac:dyDescent="0.25">
      <c r="B7" s="114" t="s">
        <v>90</v>
      </c>
      <c r="C7" s="114" t="s">
        <v>90</v>
      </c>
      <c r="D7" s="114" t="s">
        <v>90</v>
      </c>
      <c r="E7" s="114" t="s">
        <v>90</v>
      </c>
    </row>
    <row r="8" spans="1:5" x14ac:dyDescent="0.25">
      <c r="A8" s="107" t="s">
        <v>71</v>
      </c>
    </row>
    <row r="9" spans="1:5" x14ac:dyDescent="0.25">
      <c r="A9" s="109" t="s">
        <v>82</v>
      </c>
      <c r="B9" s="123"/>
      <c r="C9" s="123"/>
      <c r="D9" s="123"/>
      <c r="E9" s="123"/>
    </row>
    <row r="10" spans="1:5" x14ac:dyDescent="0.25">
      <c r="B10" s="124">
        <f t="shared" ref="B10:E10" si="0">B9</f>
        <v>0</v>
      </c>
      <c r="C10" s="124">
        <f t="shared" si="0"/>
        <v>0</v>
      </c>
      <c r="D10" s="124">
        <f t="shared" si="0"/>
        <v>0</v>
      </c>
      <c r="E10" s="124">
        <f t="shared" si="0"/>
        <v>0</v>
      </c>
    </row>
    <row r="11" spans="1:5" x14ac:dyDescent="0.25">
      <c r="A11" s="107" t="s">
        <v>74</v>
      </c>
    </row>
    <row r="12" spans="1:5" x14ac:dyDescent="0.25">
      <c r="A12" s="109" t="s">
        <v>82</v>
      </c>
      <c r="B12" s="110"/>
      <c r="C12" s="110"/>
      <c r="D12" s="110"/>
      <c r="E12" s="110"/>
    </row>
    <row r="14" spans="1:5" x14ac:dyDescent="0.25">
      <c r="A14" s="107" t="s">
        <v>75</v>
      </c>
    </row>
    <row r="15" spans="1:5" x14ac:dyDescent="0.25">
      <c r="A15" s="109" t="s">
        <v>82</v>
      </c>
      <c r="B15" s="123"/>
      <c r="C15" s="123"/>
      <c r="D15" s="123"/>
      <c r="E15" s="123"/>
    </row>
    <row r="16" spans="1:5" x14ac:dyDescent="0.25">
      <c r="B16" s="124">
        <f t="shared" ref="B16:E16" si="1">B15</f>
        <v>0</v>
      </c>
      <c r="C16" s="124">
        <f t="shared" si="1"/>
        <v>0</v>
      </c>
      <c r="D16" s="124">
        <f t="shared" si="1"/>
        <v>0</v>
      </c>
      <c r="E16" s="124">
        <f t="shared" si="1"/>
        <v>0</v>
      </c>
    </row>
    <row r="17" spans="1:5" x14ac:dyDescent="0.25">
      <c r="A17" s="107" t="s">
        <v>100</v>
      </c>
    </row>
    <row r="18" spans="1:5" x14ac:dyDescent="0.25">
      <c r="A18" s="109" t="s">
        <v>138</v>
      </c>
      <c r="B18" s="104"/>
      <c r="C18" s="104"/>
      <c r="D18" s="104"/>
      <c r="E18" s="104"/>
    </row>
    <row r="19" spans="1:5" x14ac:dyDescent="0.25">
      <c r="A19" s="106"/>
      <c r="B19" s="115"/>
      <c r="C19" s="115"/>
      <c r="D19" s="115"/>
      <c r="E19" s="115"/>
    </row>
    <row r="20" spans="1:5" x14ac:dyDescent="0.25">
      <c r="A20" s="107" t="s">
        <v>101</v>
      </c>
      <c r="B20" s="105"/>
      <c r="C20" s="105"/>
      <c r="D20" s="105"/>
    </row>
    <row r="21" spans="1:5" x14ac:dyDescent="0.25">
      <c r="A21" s="109" t="s">
        <v>77</v>
      </c>
      <c r="B21" s="104"/>
      <c r="C21" s="104"/>
      <c r="D21" s="104"/>
      <c r="E21" s="104"/>
    </row>
    <row r="22" spans="1:5" x14ac:dyDescent="0.25">
      <c r="B22" s="115"/>
      <c r="C22" s="105"/>
      <c r="D22" s="105"/>
      <c r="E22" s="115"/>
    </row>
    <row r="23" spans="1:5" x14ac:dyDescent="0.25">
      <c r="A23" s="107" t="s">
        <v>139</v>
      </c>
      <c r="B23" s="105"/>
      <c r="C23" s="105"/>
      <c r="D23" s="105"/>
    </row>
    <row r="24" spans="1:5" x14ac:dyDescent="0.25">
      <c r="A24" s="109" t="s">
        <v>79</v>
      </c>
      <c r="B24" s="104"/>
      <c r="C24" s="130"/>
      <c r="D24" s="104"/>
      <c r="E24" s="104"/>
    </row>
    <row r="25" spans="1:5" x14ac:dyDescent="0.25">
      <c r="B25" s="115"/>
      <c r="C25" s="105"/>
      <c r="D25" s="105"/>
      <c r="E25" s="115"/>
    </row>
    <row r="26" spans="1:5" x14ac:dyDescent="0.25">
      <c r="A26" s="107" t="s">
        <v>137</v>
      </c>
      <c r="B26" s="105"/>
      <c r="C26" s="105"/>
      <c r="D26" s="105"/>
    </row>
    <row r="27" spans="1:5" x14ac:dyDescent="0.25">
      <c r="A27" s="109" t="s">
        <v>140</v>
      </c>
      <c r="B27" s="104"/>
      <c r="C27" s="104"/>
      <c r="D27" s="104"/>
      <c r="E27" s="104"/>
    </row>
    <row r="28" spans="1:5" ht="15.75" thickBot="1" x14ac:dyDescent="0.3">
      <c r="B28" s="105"/>
      <c r="C28" s="105"/>
      <c r="D28" s="105"/>
      <c r="E28" s="105"/>
    </row>
    <row r="29" spans="1:5" ht="15.75" thickBot="1" x14ac:dyDescent="0.3">
      <c r="A29" s="107" t="s">
        <v>80</v>
      </c>
      <c r="B29" s="125">
        <f t="shared" ref="B29:E29" si="2">SUM(B10+B12+B16+B18+B21+B24+B27)</f>
        <v>0</v>
      </c>
      <c r="C29" s="125">
        <f t="shared" si="2"/>
        <v>0</v>
      </c>
      <c r="D29" s="125">
        <f t="shared" si="2"/>
        <v>0</v>
      </c>
      <c r="E29" s="125">
        <f t="shared" si="2"/>
        <v>0</v>
      </c>
    </row>
    <row r="31" spans="1:5" x14ac:dyDescent="0.25">
      <c r="A31" s="116" t="s">
        <v>22</v>
      </c>
      <c r="B31" s="175">
        <v>0.4</v>
      </c>
    </row>
    <row r="32" spans="1:5" x14ac:dyDescent="0.25">
      <c r="A32" s="116" t="s">
        <v>81</v>
      </c>
      <c r="B32" s="177">
        <f>MIN(B29:R29)</f>
        <v>0</v>
      </c>
    </row>
    <row r="33" spans="1:5" ht="15.75" thickBot="1" x14ac:dyDescent="0.3"/>
    <row r="34" spans="1:5" ht="16.5" thickBot="1" x14ac:dyDescent="0.3">
      <c r="A34" s="126" t="s">
        <v>18</v>
      </c>
      <c r="B34" s="127" t="e">
        <f>($B$32/B29)*$B$31</f>
        <v>#DIV/0!</v>
      </c>
      <c r="C34" s="127" t="e">
        <f t="shared" ref="C34:E34" si="3">($B$32/C29)*$B$31</f>
        <v>#DIV/0!</v>
      </c>
      <c r="D34" s="127" t="e">
        <f t="shared" si="3"/>
        <v>#DIV/0!</v>
      </c>
      <c r="E34" s="127" t="e">
        <f t="shared" si="3"/>
        <v>#DIV/0!</v>
      </c>
    </row>
    <row r="39" spans="1:5" x14ac:dyDescent="0.25">
      <c r="C39" s="131"/>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42"/>
  <sheetViews>
    <sheetView zoomScale="90" zoomScaleNormal="90" workbookViewId="0">
      <pane xSplit="1" ySplit="8" topLeftCell="B9" activePane="bottomRight" state="frozen"/>
      <selection pane="topRight" activeCell="B1" sqref="B1"/>
      <selection pane="bottomLeft" activeCell="A9" sqref="A9"/>
      <selection pane="bottomRight" activeCell="B27" sqref="B27:F27"/>
    </sheetView>
  </sheetViews>
  <sheetFormatPr defaultRowHeight="15" x14ac:dyDescent="0.25"/>
  <cols>
    <col min="1" max="1" width="69.7109375" style="108" customWidth="1"/>
    <col min="2" max="2" width="19.85546875" style="108" bestFit="1" customWidth="1"/>
    <col min="3" max="3" width="17.42578125" style="108" customWidth="1"/>
    <col min="4" max="4" width="14.7109375" style="108" bestFit="1" customWidth="1"/>
    <col min="5" max="5" width="15.42578125" style="108" bestFit="1" customWidth="1"/>
    <col min="6" max="6" width="15.5703125" style="108" bestFit="1" customWidth="1"/>
    <col min="7" max="29" width="9.140625" style="108"/>
    <col min="30" max="30" width="11.42578125" style="108" customWidth="1"/>
    <col min="31" max="16384" width="9.140625" style="108"/>
  </cols>
  <sheetData>
    <row r="1" spans="1:6" ht="18.75" customHeight="1" x14ac:dyDescent="0.25">
      <c r="A1" s="173" t="s">
        <v>96</v>
      </c>
      <c r="C1" s="131"/>
      <c r="D1" s="131"/>
    </row>
    <row r="2" spans="1:6" ht="18.75" customHeight="1" x14ac:dyDescent="0.25">
      <c r="A2" s="108">
        <v>140</v>
      </c>
    </row>
    <row r="3" spans="1:6" ht="18.75" customHeight="1" x14ac:dyDescent="0.25">
      <c r="B3" s="108">
        <v>3</v>
      </c>
      <c r="C3" s="108">
        <v>4</v>
      </c>
      <c r="D3" s="108">
        <v>5</v>
      </c>
      <c r="E3" s="108">
        <v>9</v>
      </c>
      <c r="F3" s="108">
        <v>10</v>
      </c>
    </row>
    <row r="4" spans="1:6" x14ac:dyDescent="0.25">
      <c r="B4" s="133" t="str">
        <f>VLOOKUP(B3,Input!$A$8:$B$14,2)</f>
        <v>Bromcom Computers</v>
      </c>
      <c r="C4" s="133" t="str">
        <f>VLOOKUP(C3,Input!$A$8:$B$14,2)</f>
        <v>Capita</v>
      </c>
      <c r="D4" s="133" t="str">
        <f>VLOOKUP(D3,Input!$A$8:$B$14,2)</f>
        <v>HCSS Education</v>
      </c>
      <c r="E4" s="133" t="str">
        <f>VLOOKUP(E3,Input!$A$8:$B$14,2)</f>
        <v>RM Education</v>
      </c>
      <c r="F4" s="133" t="str">
        <f>VLOOKUP(F3,Input!$A$8:$B$14,2)</f>
        <v>Sage</v>
      </c>
    </row>
    <row r="5" spans="1:6" x14ac:dyDescent="0.25">
      <c r="A5" s="112"/>
      <c r="B5" s="121" t="s">
        <v>38</v>
      </c>
      <c r="C5" s="121" t="s">
        <v>38</v>
      </c>
      <c r="D5" s="121" t="s">
        <v>38</v>
      </c>
      <c r="E5" s="121" t="s">
        <v>38</v>
      </c>
      <c r="F5" s="121" t="s">
        <v>38</v>
      </c>
    </row>
    <row r="6" spans="1:6" x14ac:dyDescent="0.25">
      <c r="A6" s="111"/>
      <c r="B6" s="122" t="s">
        <v>72</v>
      </c>
      <c r="C6" s="122" t="s">
        <v>72</v>
      </c>
      <c r="D6" s="122" t="s">
        <v>72</v>
      </c>
      <c r="E6" s="122" t="s">
        <v>72</v>
      </c>
      <c r="F6" s="122" t="s">
        <v>72</v>
      </c>
    </row>
    <row r="7" spans="1:6" x14ac:dyDescent="0.25">
      <c r="B7" s="114" t="s">
        <v>73</v>
      </c>
      <c r="C7" s="114" t="s">
        <v>73</v>
      </c>
      <c r="D7" s="114" t="s">
        <v>73</v>
      </c>
      <c r="E7" s="114" t="s">
        <v>73</v>
      </c>
      <c r="F7" s="114" t="s">
        <v>73</v>
      </c>
    </row>
    <row r="8" spans="1:6" x14ac:dyDescent="0.25">
      <c r="A8" s="107" t="s">
        <v>71</v>
      </c>
    </row>
    <row r="9" spans="1:6" x14ac:dyDescent="0.25">
      <c r="A9" s="109" t="s">
        <v>82</v>
      </c>
      <c r="B9" s="123"/>
      <c r="C9" s="123"/>
      <c r="D9" s="123"/>
      <c r="E9" s="123"/>
      <c r="F9" s="123"/>
    </row>
    <row r="10" spans="1:6" x14ac:dyDescent="0.25">
      <c r="B10" s="124">
        <f t="shared" ref="B10:F10" si="0">B9</f>
        <v>0</v>
      </c>
      <c r="C10" s="124">
        <f t="shared" si="0"/>
        <v>0</v>
      </c>
      <c r="D10" s="124">
        <f t="shared" si="0"/>
        <v>0</v>
      </c>
      <c r="E10" s="124">
        <f t="shared" si="0"/>
        <v>0</v>
      </c>
      <c r="F10" s="124">
        <f t="shared" si="0"/>
        <v>0</v>
      </c>
    </row>
    <row r="11" spans="1:6" x14ac:dyDescent="0.25">
      <c r="A11" s="107" t="s">
        <v>74</v>
      </c>
    </row>
    <row r="12" spans="1:6" x14ac:dyDescent="0.25">
      <c r="A12" s="109" t="s">
        <v>82</v>
      </c>
      <c r="B12" s="110"/>
      <c r="C12" s="110"/>
      <c r="D12" s="110"/>
      <c r="E12" s="110"/>
      <c r="F12" s="110"/>
    </row>
    <row r="14" spans="1:6" x14ac:dyDescent="0.25">
      <c r="A14" s="107" t="s">
        <v>135</v>
      </c>
    </row>
    <row r="15" spans="1:6" x14ac:dyDescent="0.25">
      <c r="A15" s="109" t="s">
        <v>82</v>
      </c>
      <c r="B15" s="123"/>
      <c r="C15" s="123"/>
      <c r="D15" s="123"/>
      <c r="E15" s="123"/>
      <c r="F15" s="123"/>
    </row>
    <row r="16" spans="1:6" x14ac:dyDescent="0.25">
      <c r="B16" s="124">
        <f t="shared" ref="B16:F16" si="1">B15</f>
        <v>0</v>
      </c>
      <c r="C16" s="124">
        <f t="shared" si="1"/>
        <v>0</v>
      </c>
      <c r="D16" s="124">
        <f t="shared" si="1"/>
        <v>0</v>
      </c>
      <c r="E16" s="124">
        <f t="shared" si="1"/>
        <v>0</v>
      </c>
      <c r="F16" s="124">
        <f t="shared" si="1"/>
        <v>0</v>
      </c>
    </row>
    <row r="17" spans="1:6" x14ac:dyDescent="0.25">
      <c r="A17" s="107" t="s">
        <v>100</v>
      </c>
    </row>
    <row r="18" spans="1:6" x14ac:dyDescent="0.25">
      <c r="A18" s="109" t="s">
        <v>76</v>
      </c>
      <c r="B18" s="104"/>
      <c r="C18" s="104"/>
      <c r="D18" s="104"/>
      <c r="E18" s="104"/>
      <c r="F18" s="104"/>
    </row>
    <row r="19" spans="1:6" x14ac:dyDescent="0.25">
      <c r="A19" s="106"/>
      <c r="B19" s="115"/>
      <c r="C19" s="115"/>
      <c r="D19" s="115"/>
      <c r="E19" s="115"/>
      <c r="F19" s="115"/>
    </row>
    <row r="20" spans="1:6" x14ac:dyDescent="0.25">
      <c r="A20" s="107" t="s">
        <v>101</v>
      </c>
      <c r="B20" s="105"/>
      <c r="C20" s="105"/>
      <c r="D20" s="105"/>
    </row>
    <row r="21" spans="1:6" x14ac:dyDescent="0.25">
      <c r="A21" s="109" t="s">
        <v>77</v>
      </c>
      <c r="B21" s="104"/>
      <c r="C21" s="104"/>
      <c r="D21" s="104"/>
      <c r="E21" s="104"/>
      <c r="F21" s="104"/>
    </row>
    <row r="22" spans="1:6" x14ac:dyDescent="0.25">
      <c r="B22" s="115"/>
      <c r="C22" s="105"/>
      <c r="D22" s="105"/>
      <c r="E22" s="115"/>
      <c r="F22" s="105"/>
    </row>
    <row r="23" spans="1:6" x14ac:dyDescent="0.25">
      <c r="A23" s="107" t="s">
        <v>139</v>
      </c>
      <c r="B23" s="105"/>
      <c r="C23" s="105"/>
      <c r="D23" s="105"/>
    </row>
    <row r="24" spans="1:6" x14ac:dyDescent="0.25">
      <c r="A24" s="109" t="s">
        <v>79</v>
      </c>
      <c r="B24" s="104"/>
      <c r="C24" s="130"/>
      <c r="D24" s="104"/>
      <c r="E24" s="104"/>
      <c r="F24" s="104"/>
    </row>
    <row r="25" spans="1:6" x14ac:dyDescent="0.25">
      <c r="B25" s="115"/>
      <c r="C25" s="105"/>
      <c r="D25" s="105"/>
      <c r="E25" s="115"/>
      <c r="F25" s="105"/>
    </row>
    <row r="26" spans="1:6" x14ac:dyDescent="0.25">
      <c r="A26" s="107" t="s">
        <v>141</v>
      </c>
      <c r="B26" s="105"/>
      <c r="C26" s="105"/>
      <c r="D26" s="105"/>
    </row>
    <row r="27" spans="1:6" x14ac:dyDescent="0.25">
      <c r="A27" s="109" t="s">
        <v>79</v>
      </c>
      <c r="B27" s="104"/>
      <c r="C27" s="104"/>
      <c r="D27" s="104"/>
      <c r="E27" s="104"/>
      <c r="F27" s="104"/>
    </row>
    <row r="28" spans="1:6" ht="15.75" thickBot="1" x14ac:dyDescent="0.3">
      <c r="B28" s="105"/>
      <c r="C28" s="105"/>
      <c r="D28" s="105"/>
      <c r="E28" s="105"/>
      <c r="F28" s="105"/>
    </row>
    <row r="29" spans="1:6" ht="15.75" thickBot="1" x14ac:dyDescent="0.3">
      <c r="A29" s="107" t="s">
        <v>80</v>
      </c>
      <c r="B29" s="125">
        <f t="shared" ref="B29:F29" si="2">SUM(B10+B12+B16+B18+B21+B24+B27)</f>
        <v>0</v>
      </c>
      <c r="C29" s="125">
        <f t="shared" si="2"/>
        <v>0</v>
      </c>
      <c r="D29" s="125">
        <f t="shared" si="2"/>
        <v>0</v>
      </c>
      <c r="E29" s="125">
        <f t="shared" si="2"/>
        <v>0</v>
      </c>
      <c r="F29" s="125">
        <f t="shared" si="2"/>
        <v>0</v>
      </c>
    </row>
    <row r="31" spans="1:6" x14ac:dyDescent="0.25">
      <c r="A31" s="116" t="s">
        <v>22</v>
      </c>
      <c r="B31" s="175">
        <v>0.4</v>
      </c>
    </row>
    <row r="32" spans="1:6" x14ac:dyDescent="0.25">
      <c r="A32" s="116" t="s">
        <v>81</v>
      </c>
      <c r="B32" s="177">
        <f>MIN(B29:F29)</f>
        <v>0</v>
      </c>
    </row>
    <row r="33" spans="1:6" ht="15.75" thickBot="1" x14ac:dyDescent="0.3"/>
    <row r="34" spans="1:6" ht="15.75" thickBot="1" x14ac:dyDescent="0.3">
      <c r="A34" s="108" t="s">
        <v>18</v>
      </c>
      <c r="B34" s="127" t="e">
        <f>($B$32/B29)*$B$31</f>
        <v>#DIV/0!</v>
      </c>
      <c r="C34" s="127" t="e">
        <f t="shared" ref="C34:F34" si="3">($B$32/C29)*$B$31</f>
        <v>#DIV/0!</v>
      </c>
      <c r="D34" s="127" t="e">
        <f t="shared" si="3"/>
        <v>#DIV/0!</v>
      </c>
      <c r="E34" s="127" t="e">
        <f t="shared" si="3"/>
        <v>#DIV/0!</v>
      </c>
      <c r="F34" s="127" t="e">
        <f t="shared" si="3"/>
        <v>#DIV/0!</v>
      </c>
    </row>
    <row r="42" spans="1:6" x14ac:dyDescent="0.25">
      <c r="C42" s="13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with description)" ma:contentTypeID="0x010100B2639F61518146F7B691FB2FCB5B66D00094D99319206D504887E06B50BEF5F80A" ma:contentTypeVersion="0" ma:contentTypeDescription="Create a new document." ma:contentTypeScope="" ma:versionID="785450278db66d08417d1666ad2f9157">
  <xsd:schema xmlns:xsd="http://www.w3.org/2001/XMLSchema" xmlns:p="http://schemas.microsoft.com/office/2006/metadata/properties" xmlns:ns1="http://schemas.microsoft.com/sharepoint/v3" targetNamespace="http://schemas.microsoft.com/office/2006/metadata/properties" ma:root="true" ma:fieldsID="94c1962adabf3917e5cae91211cea458" ns1:_="">
    <xsd:import namespace="http://schemas.microsoft.com/sharepoint/v3"/>
    <xsd:element name="properties">
      <xsd:complexType>
        <xsd:sequence>
          <xsd:element name="documentManagement">
            <xsd:complexType>
              <xsd:all>
                <xsd:element ref="ns1:Description"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Description" ma:index="9" nillable="true" ma:displayName="Description" ma:description="The description for this document." ma:internalName="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tion xmlns="http://schemas.microsoft.com/sharepoint/v3" xsi:nil="true"/>
  </documentManagement>
</p:properties>
</file>

<file path=customXml/itemProps1.xml><?xml version="1.0" encoding="utf-8"?>
<ds:datastoreItem xmlns:ds="http://schemas.openxmlformats.org/officeDocument/2006/customXml" ds:itemID="{533C3726-D5C3-4F33-8CF8-908CB4D32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C53EBA6-B49E-4015-9739-9AA4E9F67055}">
  <ds:schemaRefs>
    <ds:schemaRef ds:uri="http://schemas.microsoft.com/sharepoint/v3"/>
    <ds:schemaRef ds:uri="http://purl.org/dc/terms/"/>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Input</vt:lpstr>
      <vt:lpstr>Scoring</vt:lpstr>
      <vt:lpstr>Thresholds - ALL</vt:lpstr>
      <vt:lpstr>Lots 1 &amp; 2</vt:lpstr>
      <vt:lpstr>Lots 3 &amp; 4</vt:lpstr>
      <vt:lpstr>Lots 5 &amp; 6</vt:lpstr>
      <vt:lpstr>Lot 1 Pricing</vt:lpstr>
      <vt:lpstr>Lot 2 Pricing</vt:lpstr>
      <vt:lpstr>Lot 3 Pricing</vt:lpstr>
      <vt:lpstr>Lot 4 Pricing</vt:lpstr>
      <vt:lpstr>Lot 5 Pricing</vt:lpstr>
      <vt:lpstr>Lot 6 Pricing</vt:lpstr>
      <vt:lpstr>ITT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E8 - Tender evaluation model</dc:title>
  <dc:creator>J Stapley</dc:creator>
  <cp:lastModifiedBy>Christian Ripley</cp:lastModifiedBy>
  <cp:lastPrinted>2008-12-04T16:16:58Z</cp:lastPrinted>
  <dcterms:created xsi:type="dcterms:W3CDTF">2007-06-26T14:44:21Z</dcterms:created>
  <dcterms:modified xsi:type="dcterms:W3CDTF">2017-01-19T15:41:10Z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 (with description)</vt:lpwstr>
  </property>
</Properties>
</file>